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h5-v00n-hfls01\f25002000_都市局都市政策課\12企画班\301_身近な駅を拠点としたまちづくり\03_千葉都市モノレール沿線まちづくり基礎調査業務委託\03_施行決定\"/>
    </mc:Choice>
  </mc:AlternateContent>
  <xr:revisionPtr revIDLastSave="0" documentId="13_ncr:1_{1C652555-8F19-448E-83C3-E5420A9F39BB}" xr6:coauthVersionLast="47" xr6:coauthVersionMax="47" xr10:uidLastSave="{00000000-0000-0000-0000-000000000000}"/>
  <bookViews>
    <workbookView xWindow="-110" yWindow="-110" windowWidth="19420" windowHeight="10300" tabRatio="871" xr2:uid="{00000000-000D-0000-FFFF-FFFF00000000}"/>
  </bookViews>
  <sheets>
    <sheet name="見積調書" sheetId="28" r:id="rId1"/>
    <sheet name="☆採用 (2)" sheetId="27" state="hidden" r:id="rId2"/>
    <sheet name="☆採用" sheetId="26" state="hidden" r:id="rId3"/>
    <sheet name="★比較表" sheetId="9" state="hidden" r:id="rId4"/>
    <sheet name="01 国際開発" sheetId="23" state="hidden" r:id="rId5"/>
    <sheet name="02 福山" sheetId="24" state="hidden" r:id="rId6"/>
    <sheet name="03 八千代" sheetId="25" state="hidden" r:id="rId7"/>
    <sheet name="Ｒ２参考" sheetId="13" state="hidden" r:id="rId8"/>
  </sheets>
  <definedNames>
    <definedName name="_xlnm.Print_Area" localSheetId="2">☆採用!$A$1:$AH$70</definedName>
    <definedName name="_xlnm.Print_Area" localSheetId="1">'☆採用 (2)'!$A$1:$AH$70</definedName>
    <definedName name="_xlnm.Print_Area" localSheetId="3">★比較表!$A$1:$AB$55</definedName>
    <definedName name="_xlnm.Print_Area" localSheetId="4">'01 国際開発'!$A$1:$J$52</definedName>
    <definedName name="_xlnm.Print_Area" localSheetId="5">'02 福山'!$A$1:$J$52</definedName>
    <definedName name="_xlnm.Print_Area" localSheetId="6">'03 八千代'!$A$1:$J$52</definedName>
    <definedName name="_xlnm.Print_Area" localSheetId="7">'Ｒ２参考'!$A$1:$AJ$69</definedName>
    <definedName name="_xlnm.Print_Area" localSheetId="0">見積調書!$A$1:$L$45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28" l="1"/>
  <c r="F29" i="28"/>
  <c r="E29" i="28"/>
  <c r="E31" i="28"/>
  <c r="F31" i="28"/>
  <c r="G31" i="28"/>
  <c r="H31" i="28"/>
  <c r="I31" i="28"/>
  <c r="D31" i="28"/>
  <c r="I26" i="28"/>
  <c r="I27" i="28" s="1"/>
  <c r="E26" i="28"/>
  <c r="E27" i="28" s="1"/>
  <c r="F26" i="28"/>
  <c r="F27" i="28" s="1"/>
  <c r="G26" i="28"/>
  <c r="G27" i="28" s="1"/>
  <c r="H26" i="28"/>
  <c r="H27" i="28" s="1"/>
  <c r="D26" i="28"/>
  <c r="D27" i="28" s="1"/>
  <c r="J30" i="28"/>
  <c r="J27" i="28" l="1"/>
  <c r="D25" i="28"/>
  <c r="E25" i="28"/>
  <c r="J26" i="28" l="1"/>
  <c r="H41" i="28"/>
  <c r="D33" i="28" l="1"/>
  <c r="E33" i="28"/>
  <c r="F33" i="28"/>
  <c r="G33" i="28"/>
  <c r="H33" i="28"/>
  <c r="I33" i="28"/>
  <c r="I29" i="28"/>
  <c r="H29" i="28"/>
  <c r="G29" i="28"/>
  <c r="I25" i="28"/>
  <c r="H25" i="28"/>
  <c r="G25" i="28"/>
  <c r="F25" i="28"/>
  <c r="J31" i="28" l="1"/>
  <c r="F35" i="28"/>
  <c r="F36" i="28" s="1"/>
  <c r="G35" i="28"/>
  <c r="G36" i="28" s="1"/>
  <c r="H35" i="28"/>
  <c r="H36" i="28" s="1"/>
  <c r="I35" i="28"/>
  <c r="I36" i="28" s="1"/>
  <c r="E35" i="28"/>
  <c r="E36" i="28" s="1"/>
  <c r="J24" i="28"/>
  <c r="D35" i="28"/>
  <c r="D36" i="28" s="1"/>
  <c r="J32" i="28"/>
  <c r="J28" i="28"/>
  <c r="H50" i="27"/>
  <c r="AB50" i="27"/>
  <c r="AB51" i="27"/>
  <c r="AF51" i="27" s="1"/>
  <c r="AB52" i="27"/>
  <c r="AF52" i="27"/>
  <c r="T52" i="27"/>
  <c r="X52" i="27" s="1"/>
  <c r="L52" i="27"/>
  <c r="P52" i="27" s="1"/>
  <c r="T51" i="27"/>
  <c r="X51" i="27"/>
  <c r="L51" i="27"/>
  <c r="P51" i="27" s="1"/>
  <c r="T50" i="27"/>
  <c r="X50" i="27" s="1"/>
  <c r="L50" i="27"/>
  <c r="P50" i="27"/>
  <c r="AB49" i="27"/>
  <c r="AF49" i="27" s="1"/>
  <c r="T49" i="27"/>
  <c r="X49" i="27" s="1"/>
  <c r="W43" i="27"/>
  <c r="I43" i="27"/>
  <c r="G43" i="27"/>
  <c r="F43" i="27"/>
  <c r="E43" i="27"/>
  <c r="AG42" i="27"/>
  <c r="AG43" i="27" s="1"/>
  <c r="AF43" i="27"/>
  <c r="AE43" i="27"/>
  <c r="AD42" i="27"/>
  <c r="AD43" i="27" s="1"/>
  <c r="AH43" i="27" s="1"/>
  <c r="AC43" i="27"/>
  <c r="AB42" i="27"/>
  <c r="AH42" i="27" s="1"/>
  <c r="Y42" i="27"/>
  <c r="Y43" i="27" s="1"/>
  <c r="X42" i="27"/>
  <c r="X43" i="27" s="1"/>
  <c r="V42" i="27"/>
  <c r="V43" i="27" s="1"/>
  <c r="U43" i="27"/>
  <c r="T42" i="27"/>
  <c r="Q42" i="27"/>
  <c r="Q43" i="27" s="1"/>
  <c r="R43" i="27" s="1"/>
  <c r="P43" i="27"/>
  <c r="O43" i="27"/>
  <c r="N42" i="27"/>
  <c r="N43" i="27" s="1"/>
  <c r="M42" i="27"/>
  <c r="M43" i="27" s="1"/>
  <c r="L42" i="27"/>
  <c r="L43" i="27" s="1"/>
  <c r="H42" i="27"/>
  <c r="H43" i="27" s="1"/>
  <c r="D42" i="27"/>
  <c r="D43" i="27" s="1"/>
  <c r="J43" i="27" s="1"/>
  <c r="I41" i="27"/>
  <c r="H41" i="27"/>
  <c r="J41" i="27" s="1"/>
  <c r="G41" i="27"/>
  <c r="F41" i="27"/>
  <c r="E41" i="27"/>
  <c r="D41" i="27"/>
  <c r="AG40" i="27"/>
  <c r="AG41" i="27" s="1"/>
  <c r="AF40" i="27"/>
  <c r="AF41" i="27"/>
  <c r="AE40" i="27"/>
  <c r="AE41" i="27"/>
  <c r="AD40" i="27"/>
  <c r="AD41" i="27"/>
  <c r="AC40" i="27"/>
  <c r="AC41" i="27"/>
  <c r="AB40" i="27"/>
  <c r="AH40" i="27" s="1"/>
  <c r="Y40" i="27"/>
  <c r="Y41" i="27" s="1"/>
  <c r="Z41" i="27" s="1"/>
  <c r="X40" i="27"/>
  <c r="X41" i="27"/>
  <c r="W40" i="27"/>
  <c r="W41" i="27" s="1"/>
  <c r="V40" i="27"/>
  <c r="V41" i="27"/>
  <c r="U40" i="27"/>
  <c r="U41" i="27"/>
  <c r="T40" i="27"/>
  <c r="Q40" i="27"/>
  <c r="Q41" i="27"/>
  <c r="P40" i="27"/>
  <c r="P41" i="27"/>
  <c r="O40" i="27"/>
  <c r="O41" i="27" s="1"/>
  <c r="N40" i="27"/>
  <c r="N41" i="27" s="1"/>
  <c r="M40" i="27"/>
  <c r="M41" i="27" s="1"/>
  <c r="L40" i="27"/>
  <c r="J40" i="27"/>
  <c r="AD39" i="27"/>
  <c r="I39" i="27"/>
  <c r="H39" i="27"/>
  <c r="G39" i="27"/>
  <c r="F39" i="27"/>
  <c r="E39" i="27"/>
  <c r="J39" i="27" s="1"/>
  <c r="D39" i="27"/>
  <c r="AG38" i="27"/>
  <c r="AG39" i="27" s="1"/>
  <c r="AF38" i="27"/>
  <c r="AF39" i="27"/>
  <c r="AE38" i="27"/>
  <c r="AE39" i="27"/>
  <c r="AD38" i="27"/>
  <c r="AC38" i="27"/>
  <c r="AC39" i="27"/>
  <c r="AH39" i="27"/>
  <c r="AB38" i="27"/>
  <c r="AH38" i="27" s="1"/>
  <c r="AB39" i="27"/>
  <c r="Y38" i="27"/>
  <c r="Y39" i="27" s="1"/>
  <c r="X38" i="27"/>
  <c r="X39" i="27" s="1"/>
  <c r="W38" i="27"/>
  <c r="W39" i="27"/>
  <c r="V38" i="27"/>
  <c r="V39" i="27" s="1"/>
  <c r="U38" i="27"/>
  <c r="U39" i="27"/>
  <c r="T38" i="27"/>
  <c r="T39" i="27"/>
  <c r="Q38" i="27"/>
  <c r="Q39" i="27" s="1"/>
  <c r="P38" i="27"/>
  <c r="P39" i="27" s="1"/>
  <c r="O38" i="27"/>
  <c r="O39" i="27"/>
  <c r="N38" i="27"/>
  <c r="N39" i="27" s="1"/>
  <c r="M38" i="27"/>
  <c r="M39" i="27"/>
  <c r="L38" i="27"/>
  <c r="J38" i="27"/>
  <c r="AB37" i="27"/>
  <c r="I37" i="27"/>
  <c r="H37" i="27"/>
  <c r="G37" i="27"/>
  <c r="F37" i="27"/>
  <c r="E37" i="27"/>
  <c r="D37" i="27"/>
  <c r="AG36" i="27"/>
  <c r="AG37" i="27"/>
  <c r="AF36" i="27"/>
  <c r="AF37" i="27"/>
  <c r="AE36" i="27"/>
  <c r="AE37" i="27" s="1"/>
  <c r="AD36" i="27"/>
  <c r="AD37" i="27" s="1"/>
  <c r="AC36" i="27"/>
  <c r="AC37" i="27"/>
  <c r="AB36" i="27"/>
  <c r="AH36" i="27" s="1"/>
  <c r="Y36" i="27"/>
  <c r="Y37" i="27"/>
  <c r="X36" i="27"/>
  <c r="X37" i="27"/>
  <c r="W36" i="27"/>
  <c r="W37" i="27" s="1"/>
  <c r="V36" i="27"/>
  <c r="V37" i="27" s="1"/>
  <c r="U36" i="27"/>
  <c r="U37" i="27"/>
  <c r="T36" i="27"/>
  <c r="T37" i="27" s="1"/>
  <c r="Q36" i="27"/>
  <c r="Q37" i="27"/>
  <c r="P36" i="27"/>
  <c r="P37" i="27"/>
  <c r="O36" i="27"/>
  <c r="O37" i="27" s="1"/>
  <c r="N36" i="27"/>
  <c r="N37" i="27" s="1"/>
  <c r="M36" i="27"/>
  <c r="R36" i="27" s="1"/>
  <c r="M37" i="27"/>
  <c r="L36" i="27"/>
  <c r="L37" i="27" s="1"/>
  <c r="J36" i="27"/>
  <c r="AD35" i="27"/>
  <c r="Y35" i="27"/>
  <c r="I35" i="27"/>
  <c r="H35" i="27"/>
  <c r="G35" i="27"/>
  <c r="F35" i="27"/>
  <c r="E35" i="27"/>
  <c r="D35" i="27"/>
  <c r="AG34" i="27"/>
  <c r="AG35" i="27" s="1"/>
  <c r="AF34" i="27"/>
  <c r="AF35" i="27"/>
  <c r="AE34" i="27"/>
  <c r="AE35" i="27" s="1"/>
  <c r="AD34" i="27"/>
  <c r="AC34" i="27"/>
  <c r="AC35" i="27" s="1"/>
  <c r="AB34" i="27"/>
  <c r="AH34" i="27" s="1"/>
  <c r="AB35" i="27"/>
  <c r="Y34" i="27"/>
  <c r="X34" i="27"/>
  <c r="X35" i="27"/>
  <c r="W34" i="27"/>
  <c r="V34" i="27"/>
  <c r="V35" i="27" s="1"/>
  <c r="U34" i="27"/>
  <c r="U35" i="27"/>
  <c r="T34" i="27"/>
  <c r="T35" i="27"/>
  <c r="O34" i="27"/>
  <c r="O35" i="27" s="1"/>
  <c r="L34" i="27"/>
  <c r="J34" i="27"/>
  <c r="I33" i="27"/>
  <c r="H33" i="27"/>
  <c r="G33" i="27"/>
  <c r="J33" i="27" s="1"/>
  <c r="F33" i="27"/>
  <c r="E33" i="27"/>
  <c r="D33" i="27"/>
  <c r="AG32" i="27"/>
  <c r="AG33" i="27"/>
  <c r="AF32" i="27"/>
  <c r="AF33" i="27"/>
  <c r="AE32" i="27"/>
  <c r="AE33" i="27" s="1"/>
  <c r="AD32" i="27"/>
  <c r="AD33" i="27"/>
  <c r="AC32" i="27"/>
  <c r="AC33" i="27" s="1"/>
  <c r="AB32" i="27"/>
  <c r="Y32" i="27"/>
  <c r="Y33" i="27"/>
  <c r="X32" i="27"/>
  <c r="X33" i="27"/>
  <c r="W32" i="27"/>
  <c r="W33" i="27" s="1"/>
  <c r="V32" i="27"/>
  <c r="V33" i="27" s="1"/>
  <c r="T32" i="27"/>
  <c r="O32" i="27"/>
  <c r="O33" i="27"/>
  <c r="L32" i="27"/>
  <c r="J32" i="27"/>
  <c r="I31" i="27"/>
  <c r="H31" i="27"/>
  <c r="G31" i="27"/>
  <c r="F31" i="27"/>
  <c r="E31" i="27"/>
  <c r="D31" i="27"/>
  <c r="AG30" i="27"/>
  <c r="AG31" i="27"/>
  <c r="AF30" i="27"/>
  <c r="AE30" i="27"/>
  <c r="AE31" i="27" s="1"/>
  <c r="AE44" i="27" s="1"/>
  <c r="AD30" i="27"/>
  <c r="AC30" i="27"/>
  <c r="AC31" i="27"/>
  <c r="AB30" i="27"/>
  <c r="AB31" i="27" s="1"/>
  <c r="Y30" i="27"/>
  <c r="Y31" i="27"/>
  <c r="X30" i="27"/>
  <c r="W30" i="27"/>
  <c r="W31" i="27" s="1"/>
  <c r="V30" i="27"/>
  <c r="V31" i="27"/>
  <c r="U30" i="27"/>
  <c r="U31" i="27"/>
  <c r="T30" i="27"/>
  <c r="T31" i="27" s="1"/>
  <c r="Q30" i="27"/>
  <c r="Q31" i="27"/>
  <c r="P30" i="27"/>
  <c r="P31" i="27" s="1"/>
  <c r="O30" i="27"/>
  <c r="O31" i="27" s="1"/>
  <c r="R31" i="27" s="1"/>
  <c r="N30" i="27"/>
  <c r="N31" i="27"/>
  <c r="M30" i="27"/>
  <c r="M31" i="27"/>
  <c r="L30" i="27"/>
  <c r="J30" i="27"/>
  <c r="I29" i="27"/>
  <c r="H29" i="27"/>
  <c r="G29" i="27"/>
  <c r="F29" i="27"/>
  <c r="E29" i="27"/>
  <c r="D29" i="27"/>
  <c r="AG28" i="27"/>
  <c r="AG29" i="27" s="1"/>
  <c r="AF28" i="27"/>
  <c r="AF29" i="27"/>
  <c r="AE28" i="27"/>
  <c r="AE29" i="27" s="1"/>
  <c r="AD28" i="27"/>
  <c r="AD29" i="27"/>
  <c r="AC28" i="27"/>
  <c r="AC29" i="27" s="1"/>
  <c r="AB28" i="27"/>
  <c r="AH28" i="27" s="1"/>
  <c r="Y28" i="27"/>
  <c r="Y29" i="27" s="1"/>
  <c r="X28" i="27"/>
  <c r="X29" i="27"/>
  <c r="W28" i="27"/>
  <c r="W29" i="27" s="1"/>
  <c r="V28" i="27"/>
  <c r="V29" i="27"/>
  <c r="U28" i="27"/>
  <c r="U29" i="27" s="1"/>
  <c r="T28" i="27"/>
  <c r="T29" i="27" s="1"/>
  <c r="Q28" i="27"/>
  <c r="Q29" i="27" s="1"/>
  <c r="P28" i="27"/>
  <c r="P29" i="27"/>
  <c r="O28" i="27"/>
  <c r="O29" i="27" s="1"/>
  <c r="N28" i="27"/>
  <c r="N29" i="27"/>
  <c r="M28" i="27"/>
  <c r="M29" i="27" s="1"/>
  <c r="L28" i="27"/>
  <c r="L29" i="27" s="1"/>
  <c r="J28" i="27"/>
  <c r="P27" i="27"/>
  <c r="I27" i="27"/>
  <c r="H27" i="27"/>
  <c r="G27" i="27"/>
  <c r="F27" i="27"/>
  <c r="E27" i="27"/>
  <c r="E44" i="27" s="1"/>
  <c r="D27" i="27"/>
  <c r="AG26" i="27"/>
  <c r="AG27" i="27"/>
  <c r="AF26" i="27"/>
  <c r="AF27" i="27"/>
  <c r="AE26" i="27"/>
  <c r="AE27" i="27"/>
  <c r="AD26" i="27"/>
  <c r="AD27" i="27" s="1"/>
  <c r="AC26" i="27"/>
  <c r="AC27" i="27"/>
  <c r="AB26" i="27"/>
  <c r="AB27" i="27" s="1"/>
  <c r="Y26" i="27"/>
  <c r="Y27" i="27" s="1"/>
  <c r="Y44" i="27" s="1"/>
  <c r="X26" i="27"/>
  <c r="X27" i="27"/>
  <c r="W26" i="27"/>
  <c r="W27" i="27"/>
  <c r="V26" i="27"/>
  <c r="V27" i="27" s="1"/>
  <c r="U26" i="27"/>
  <c r="U27" i="27"/>
  <c r="T26" i="27"/>
  <c r="T27" i="27" s="1"/>
  <c r="Q26" i="27"/>
  <c r="Q27" i="27"/>
  <c r="P26" i="27"/>
  <c r="O26" i="27"/>
  <c r="O27" i="27" s="1"/>
  <c r="O44" i="27" s="1"/>
  <c r="N26" i="27"/>
  <c r="N27" i="27"/>
  <c r="M26" i="27"/>
  <c r="M27" i="27" s="1"/>
  <c r="L26" i="27"/>
  <c r="R26" i="27"/>
  <c r="J26" i="27"/>
  <c r="I25" i="27"/>
  <c r="H25" i="27"/>
  <c r="G25" i="27"/>
  <c r="F25" i="27"/>
  <c r="E25" i="27"/>
  <c r="D25" i="27"/>
  <c r="AG24" i="27"/>
  <c r="AG25" i="27"/>
  <c r="AG44" i="27" s="1"/>
  <c r="AF24" i="27"/>
  <c r="AF25" i="27" s="1"/>
  <c r="AE24" i="27"/>
  <c r="AE25" i="27" s="1"/>
  <c r="AD24" i="27"/>
  <c r="AD25" i="27" s="1"/>
  <c r="AC24" i="27"/>
  <c r="AC25" i="27"/>
  <c r="AB24" i="27"/>
  <c r="Y24" i="27"/>
  <c r="Y25" i="27"/>
  <c r="X24" i="27"/>
  <c r="W24" i="27"/>
  <c r="W25" i="27" s="1"/>
  <c r="V24" i="27"/>
  <c r="V25" i="27" s="1"/>
  <c r="U24" i="27"/>
  <c r="U25" i="27" s="1"/>
  <c r="T24" i="27"/>
  <c r="T25" i="27"/>
  <c r="Q24" i="27"/>
  <c r="Q25" i="27" s="1"/>
  <c r="P24" i="27"/>
  <c r="O24" i="27"/>
  <c r="O25" i="27"/>
  <c r="N24" i="27"/>
  <c r="N25" i="27" s="1"/>
  <c r="M24" i="27"/>
  <c r="M25" i="27"/>
  <c r="L24" i="27"/>
  <c r="L25" i="27" s="1"/>
  <c r="J24" i="27"/>
  <c r="U50" i="9"/>
  <c r="I43" i="26"/>
  <c r="E43" i="26"/>
  <c r="H42" i="26"/>
  <c r="H43" i="26"/>
  <c r="G43" i="26"/>
  <c r="F43" i="26"/>
  <c r="D42" i="26"/>
  <c r="D43" i="26" s="1"/>
  <c r="J43" i="26" s="1"/>
  <c r="I41" i="26"/>
  <c r="H41" i="26"/>
  <c r="G41" i="26"/>
  <c r="J41" i="26" s="1"/>
  <c r="F41" i="26"/>
  <c r="E41" i="26"/>
  <c r="D41" i="26"/>
  <c r="I39" i="26"/>
  <c r="E39" i="26"/>
  <c r="H39" i="26"/>
  <c r="G39" i="26"/>
  <c r="F39" i="26"/>
  <c r="D39" i="26"/>
  <c r="I37" i="26"/>
  <c r="H37" i="26"/>
  <c r="G37" i="26"/>
  <c r="F37" i="26"/>
  <c r="E37" i="26"/>
  <c r="D37" i="26"/>
  <c r="I35" i="26"/>
  <c r="E35" i="26"/>
  <c r="H35" i="26"/>
  <c r="G35" i="26"/>
  <c r="F35" i="26"/>
  <c r="D35" i="26"/>
  <c r="I33" i="26"/>
  <c r="H33" i="26"/>
  <c r="G33" i="26"/>
  <c r="J33" i="26" s="1"/>
  <c r="F33" i="26"/>
  <c r="E33" i="26"/>
  <c r="D33" i="26"/>
  <c r="I31" i="26"/>
  <c r="E31" i="26"/>
  <c r="H31" i="26"/>
  <c r="G31" i="26"/>
  <c r="F31" i="26"/>
  <c r="D31" i="26"/>
  <c r="I29" i="26"/>
  <c r="H29" i="26"/>
  <c r="G29" i="26"/>
  <c r="F29" i="26"/>
  <c r="E29" i="26"/>
  <c r="D29" i="26"/>
  <c r="I27" i="26"/>
  <c r="E27" i="26"/>
  <c r="H27" i="26"/>
  <c r="G27" i="26"/>
  <c r="F27" i="26"/>
  <c r="D27" i="26"/>
  <c r="I25" i="26"/>
  <c r="H25" i="26"/>
  <c r="G25" i="26"/>
  <c r="G44" i="26" s="1"/>
  <c r="F25" i="26"/>
  <c r="E25" i="26"/>
  <c r="D25" i="26"/>
  <c r="AB53" i="26"/>
  <c r="AF53" i="26"/>
  <c r="T53" i="26"/>
  <c r="X53" i="26"/>
  <c r="L53" i="26"/>
  <c r="P53" i="26" s="1"/>
  <c r="AB52" i="26"/>
  <c r="AF52" i="26"/>
  <c r="T52" i="26"/>
  <c r="L52" i="26"/>
  <c r="P52" i="26"/>
  <c r="AB51" i="26"/>
  <c r="AF51" i="26"/>
  <c r="T51" i="26"/>
  <c r="X51" i="26"/>
  <c r="L51" i="26"/>
  <c r="P51" i="26" s="1"/>
  <c r="AB50" i="26"/>
  <c r="AF50" i="26"/>
  <c r="T50" i="26"/>
  <c r="L50" i="26"/>
  <c r="P50" i="26"/>
  <c r="AB49" i="26"/>
  <c r="AF49" i="26"/>
  <c r="T49" i="26"/>
  <c r="X49" i="26"/>
  <c r="AG42" i="26"/>
  <c r="AG43" i="26"/>
  <c r="AF42" i="26"/>
  <c r="AE42" i="26"/>
  <c r="AE43" i="26"/>
  <c r="AD42" i="26"/>
  <c r="AD43" i="26"/>
  <c r="AC42" i="26"/>
  <c r="AC43" i="26"/>
  <c r="AB42" i="26"/>
  <c r="AB43" i="26" s="1"/>
  <c r="AB44" i="26" s="1"/>
  <c r="Y42" i="26"/>
  <c r="Y43" i="26"/>
  <c r="X42" i="26"/>
  <c r="W42" i="26"/>
  <c r="W43" i="26"/>
  <c r="V42" i="26"/>
  <c r="V43" i="26"/>
  <c r="U42" i="26"/>
  <c r="U43" i="26"/>
  <c r="T42" i="26"/>
  <c r="Q42" i="26"/>
  <c r="Q43" i="26"/>
  <c r="P42" i="26"/>
  <c r="P43" i="26"/>
  <c r="O42" i="26"/>
  <c r="O43" i="26" s="1"/>
  <c r="N42" i="26"/>
  <c r="M42" i="26"/>
  <c r="M43" i="26"/>
  <c r="L42" i="26"/>
  <c r="L43" i="26"/>
  <c r="AG40" i="26"/>
  <c r="AG41" i="26" s="1"/>
  <c r="AF40" i="26"/>
  <c r="AF41" i="26"/>
  <c r="AE40" i="26"/>
  <c r="AE41" i="26" s="1"/>
  <c r="AD40" i="26"/>
  <c r="AC40" i="26"/>
  <c r="AC41" i="26" s="1"/>
  <c r="AB40" i="26"/>
  <c r="AB41" i="26" s="1"/>
  <c r="Y40" i="26"/>
  <c r="Y41" i="26"/>
  <c r="X40" i="26"/>
  <c r="X41" i="26"/>
  <c r="W40" i="26"/>
  <c r="W41" i="26"/>
  <c r="V40" i="26"/>
  <c r="V41" i="26" s="1"/>
  <c r="U40" i="26"/>
  <c r="U41" i="26" s="1"/>
  <c r="T40" i="26"/>
  <c r="T41" i="26" s="1"/>
  <c r="Q40" i="26"/>
  <c r="Q41" i="26"/>
  <c r="P40" i="26"/>
  <c r="P41" i="26"/>
  <c r="O40" i="26"/>
  <c r="O41" i="26"/>
  <c r="N40" i="26"/>
  <c r="N41" i="26" s="1"/>
  <c r="M40" i="26"/>
  <c r="M41" i="26" s="1"/>
  <c r="L40" i="26"/>
  <c r="L41" i="26" s="1"/>
  <c r="AG38" i="26"/>
  <c r="AG39" i="26"/>
  <c r="AF38" i="26"/>
  <c r="AF39" i="26" s="1"/>
  <c r="AE38" i="26"/>
  <c r="AE39" i="26"/>
  <c r="AD38" i="26"/>
  <c r="AD39" i="26" s="1"/>
  <c r="AC38" i="26"/>
  <c r="AC39" i="26" s="1"/>
  <c r="AB38" i="26"/>
  <c r="AB39" i="26" s="1"/>
  <c r="Y38" i="26"/>
  <c r="Y39" i="26"/>
  <c r="X38" i="26"/>
  <c r="X39" i="26" s="1"/>
  <c r="W38" i="26"/>
  <c r="W39" i="26"/>
  <c r="W44" i="26" s="1"/>
  <c r="V38" i="26"/>
  <c r="V39" i="26" s="1"/>
  <c r="U38" i="26"/>
  <c r="U39" i="26" s="1"/>
  <c r="T38" i="26"/>
  <c r="Q38" i="26"/>
  <c r="Q39" i="26"/>
  <c r="P38" i="26"/>
  <c r="P39" i="26" s="1"/>
  <c r="O38" i="26"/>
  <c r="O39" i="26"/>
  <c r="N38" i="26"/>
  <c r="N39" i="26" s="1"/>
  <c r="M38" i="26"/>
  <c r="M39" i="26" s="1"/>
  <c r="L38" i="26"/>
  <c r="L39" i="26" s="1"/>
  <c r="AG36" i="26"/>
  <c r="AG37" i="26" s="1"/>
  <c r="AF36" i="26"/>
  <c r="AF37" i="26"/>
  <c r="AE36" i="26"/>
  <c r="AE37" i="26"/>
  <c r="AD36" i="26"/>
  <c r="AC36" i="26"/>
  <c r="AC37" i="26" s="1"/>
  <c r="AB36" i="26"/>
  <c r="AB37" i="26"/>
  <c r="Y36" i="26"/>
  <c r="Y37" i="26"/>
  <c r="X36" i="26"/>
  <c r="X37" i="26"/>
  <c r="W36" i="26"/>
  <c r="W37" i="26" s="1"/>
  <c r="V36" i="26"/>
  <c r="V37" i="26"/>
  <c r="U36" i="26"/>
  <c r="T36" i="26"/>
  <c r="T37" i="26"/>
  <c r="Q36" i="26"/>
  <c r="Q37" i="26"/>
  <c r="P36" i="26"/>
  <c r="P37" i="26"/>
  <c r="O36" i="26"/>
  <c r="O37" i="26" s="1"/>
  <c r="N36" i="26"/>
  <c r="N37" i="26"/>
  <c r="M36" i="26"/>
  <c r="M37" i="26" s="1"/>
  <c r="L36" i="26"/>
  <c r="L37" i="26"/>
  <c r="AG34" i="26"/>
  <c r="AG35" i="26"/>
  <c r="AF34" i="26"/>
  <c r="AF35" i="26"/>
  <c r="AE34" i="26"/>
  <c r="AE35" i="26" s="1"/>
  <c r="AD34" i="26"/>
  <c r="AD35" i="26"/>
  <c r="AC34" i="26"/>
  <c r="AB34" i="26"/>
  <c r="AB35" i="26"/>
  <c r="Y34" i="26"/>
  <c r="Y35" i="26"/>
  <c r="X34" i="26"/>
  <c r="X35" i="26"/>
  <c r="W34" i="26"/>
  <c r="W35" i="26" s="1"/>
  <c r="V34" i="26"/>
  <c r="V35" i="26"/>
  <c r="U34" i="26"/>
  <c r="U35" i="26" s="1"/>
  <c r="T34" i="26"/>
  <c r="O34" i="26"/>
  <c r="O35" i="26"/>
  <c r="L34" i="26"/>
  <c r="AG32" i="26"/>
  <c r="AG33" i="26"/>
  <c r="AF32" i="26"/>
  <c r="AF33" i="26"/>
  <c r="AE32" i="26"/>
  <c r="AE33" i="26"/>
  <c r="AD32" i="26"/>
  <c r="AC32" i="26"/>
  <c r="AC33" i="26"/>
  <c r="AB32" i="26"/>
  <c r="AB33" i="26"/>
  <c r="Y32" i="26"/>
  <c r="Y33" i="26" s="1"/>
  <c r="X32" i="26"/>
  <c r="X33" i="26" s="1"/>
  <c r="W32" i="26"/>
  <c r="W33" i="26" s="1"/>
  <c r="V32" i="26"/>
  <c r="V33" i="26"/>
  <c r="T32" i="26"/>
  <c r="T33" i="26"/>
  <c r="O32" i="26"/>
  <c r="O33" i="26" s="1"/>
  <c r="L32" i="26"/>
  <c r="L33" i="26"/>
  <c r="AG30" i="26"/>
  <c r="AG31" i="26" s="1"/>
  <c r="AF30" i="26"/>
  <c r="AF31" i="26" s="1"/>
  <c r="AE30" i="26"/>
  <c r="AE31" i="26" s="1"/>
  <c r="AD30" i="26"/>
  <c r="AD31" i="26"/>
  <c r="AC30" i="26"/>
  <c r="AC31" i="26" s="1"/>
  <c r="AB30" i="26"/>
  <c r="AB31" i="26"/>
  <c r="Y30" i="26"/>
  <c r="Y31" i="26" s="1"/>
  <c r="X30" i="26"/>
  <c r="X31" i="26" s="1"/>
  <c r="W30" i="26"/>
  <c r="W31" i="26" s="1"/>
  <c r="V30" i="26"/>
  <c r="V31" i="26"/>
  <c r="U30" i="26"/>
  <c r="U31" i="26" s="1"/>
  <c r="T30" i="26"/>
  <c r="Q30" i="26"/>
  <c r="Q31" i="26" s="1"/>
  <c r="P30" i="26"/>
  <c r="P31" i="26"/>
  <c r="O30" i="26"/>
  <c r="O31" i="26"/>
  <c r="N30" i="26"/>
  <c r="M30" i="26"/>
  <c r="M31" i="26"/>
  <c r="L30" i="26"/>
  <c r="L31" i="26" s="1"/>
  <c r="AG28" i="26"/>
  <c r="AG29" i="26"/>
  <c r="AF28" i="26"/>
  <c r="AF29" i="26" s="1"/>
  <c r="AH29" i="26" s="1"/>
  <c r="AE28" i="26"/>
  <c r="AE29" i="26" s="1"/>
  <c r="AD28" i="26"/>
  <c r="AD29" i="26" s="1"/>
  <c r="AC28" i="26"/>
  <c r="AC29" i="26"/>
  <c r="AB28" i="26"/>
  <c r="AB29" i="26" s="1"/>
  <c r="Y28" i="26"/>
  <c r="Y29" i="26"/>
  <c r="X28" i="26"/>
  <c r="X29" i="26" s="1"/>
  <c r="W28" i="26"/>
  <c r="W29" i="26" s="1"/>
  <c r="V28" i="26"/>
  <c r="V29" i="26" s="1"/>
  <c r="U28" i="26"/>
  <c r="U29" i="26"/>
  <c r="T28" i="26"/>
  <c r="T29" i="26" s="1"/>
  <c r="Q28" i="26"/>
  <c r="Q29" i="26"/>
  <c r="P28" i="26"/>
  <c r="P29" i="26" s="1"/>
  <c r="O28" i="26"/>
  <c r="O29" i="26" s="1"/>
  <c r="N28" i="26"/>
  <c r="N29" i="26" s="1"/>
  <c r="M28" i="26"/>
  <c r="M29" i="26"/>
  <c r="L28" i="26"/>
  <c r="AG26" i="26"/>
  <c r="AG27" i="26"/>
  <c r="AF26" i="26"/>
  <c r="AE26" i="26"/>
  <c r="AE27" i="26"/>
  <c r="AD26" i="26"/>
  <c r="AD27" i="26"/>
  <c r="AC26" i="26"/>
  <c r="AC27" i="26"/>
  <c r="AB26" i="26"/>
  <c r="Y26" i="26"/>
  <c r="Y27" i="26" s="1"/>
  <c r="X26" i="26"/>
  <c r="X27" i="26"/>
  <c r="W26" i="26"/>
  <c r="W27" i="26" s="1"/>
  <c r="V26" i="26"/>
  <c r="V27" i="26" s="1"/>
  <c r="U26" i="26"/>
  <c r="U27" i="26" s="1"/>
  <c r="T26" i="26"/>
  <c r="Q26" i="26"/>
  <c r="Q27" i="26" s="1"/>
  <c r="P26" i="26"/>
  <c r="P27" i="26"/>
  <c r="O26" i="26"/>
  <c r="O27" i="26" s="1"/>
  <c r="N26" i="26"/>
  <c r="N27" i="26"/>
  <c r="M26" i="26"/>
  <c r="M27" i="26"/>
  <c r="R27" i="26" s="1"/>
  <c r="L26" i="26"/>
  <c r="L27" i="26"/>
  <c r="AG24" i="26"/>
  <c r="AG25" i="26" s="1"/>
  <c r="AF24" i="26"/>
  <c r="AF25" i="26"/>
  <c r="AE24" i="26"/>
  <c r="AE25" i="26" s="1"/>
  <c r="AD24" i="26"/>
  <c r="AD25" i="26"/>
  <c r="AC24" i="26"/>
  <c r="AC25" i="26"/>
  <c r="AB24" i="26"/>
  <c r="AB25" i="26"/>
  <c r="Y24" i="26"/>
  <c r="Y25" i="26" s="1"/>
  <c r="X24" i="26"/>
  <c r="X25" i="26"/>
  <c r="W24" i="26"/>
  <c r="W25" i="26" s="1"/>
  <c r="V24" i="26"/>
  <c r="U24" i="26"/>
  <c r="U25" i="26" s="1"/>
  <c r="T24" i="26"/>
  <c r="T25" i="26" s="1"/>
  <c r="Q24" i="26"/>
  <c r="Q25" i="26"/>
  <c r="P24" i="26"/>
  <c r="P25" i="26" s="1"/>
  <c r="O24" i="26"/>
  <c r="O25" i="26"/>
  <c r="O44" i="26" s="1"/>
  <c r="N24" i="26"/>
  <c r="N25" i="26" s="1"/>
  <c r="M24" i="26"/>
  <c r="M25" i="26" s="1"/>
  <c r="L24" i="26"/>
  <c r="L25" i="26" s="1"/>
  <c r="U51" i="9"/>
  <c r="Y51" i="9" s="1"/>
  <c r="U52" i="9"/>
  <c r="U53" i="9"/>
  <c r="Y53" i="9" s="1"/>
  <c r="Y50" i="9"/>
  <c r="U49" i="9"/>
  <c r="Y49" i="9"/>
  <c r="Z42" i="9"/>
  <c r="Y42" i="9"/>
  <c r="Y43" i="9" s="1"/>
  <c r="X42" i="9"/>
  <c r="X43" i="9"/>
  <c r="W42" i="9"/>
  <c r="W43" i="9" s="1"/>
  <c r="AA43" i="9" s="1"/>
  <c r="V42" i="9"/>
  <c r="U42" i="9"/>
  <c r="Z40" i="9"/>
  <c r="Z41" i="9" s="1"/>
  <c r="Y40" i="9"/>
  <c r="X40" i="9"/>
  <c r="W40" i="9"/>
  <c r="W41" i="9"/>
  <c r="V40" i="9"/>
  <c r="V41" i="9"/>
  <c r="U40" i="9"/>
  <c r="Z38" i="9"/>
  <c r="Y38" i="9"/>
  <c r="X38" i="9"/>
  <c r="X39" i="9"/>
  <c r="W38" i="9"/>
  <c r="V38" i="9"/>
  <c r="U38" i="9"/>
  <c r="Z36" i="9"/>
  <c r="Z37" i="9"/>
  <c r="Y36" i="9"/>
  <c r="X36" i="9"/>
  <c r="X37" i="9" s="1"/>
  <c r="W36" i="9"/>
  <c r="V36" i="9"/>
  <c r="V37" i="9"/>
  <c r="U36" i="9"/>
  <c r="U37" i="9" s="1"/>
  <c r="Z34" i="9"/>
  <c r="Y34" i="9"/>
  <c r="X34" i="9"/>
  <c r="X35" i="9" s="1"/>
  <c r="W34" i="9"/>
  <c r="W35" i="9" s="1"/>
  <c r="V34" i="9"/>
  <c r="U34" i="9"/>
  <c r="Z32" i="9"/>
  <c r="Y32" i="9"/>
  <c r="X32" i="9"/>
  <c r="W32" i="9"/>
  <c r="AA32" i="9" s="1"/>
  <c r="V32" i="9"/>
  <c r="V33" i="9" s="1"/>
  <c r="U32" i="9"/>
  <c r="Z30" i="9"/>
  <c r="Y30" i="9"/>
  <c r="X30" i="9"/>
  <c r="X31" i="9"/>
  <c r="W30" i="9"/>
  <c r="W31" i="9" s="1"/>
  <c r="V30" i="9"/>
  <c r="U30" i="9"/>
  <c r="Z28" i="9"/>
  <c r="Z29" i="9" s="1"/>
  <c r="Y28" i="9"/>
  <c r="X28" i="9"/>
  <c r="W28" i="9"/>
  <c r="V28" i="9"/>
  <c r="V29" i="9" s="1"/>
  <c r="U28" i="9"/>
  <c r="Z26" i="9"/>
  <c r="Z27" i="9" s="1"/>
  <c r="Y26" i="9"/>
  <c r="X26" i="9"/>
  <c r="X27" i="9"/>
  <c r="W26" i="9"/>
  <c r="V26" i="9"/>
  <c r="U26" i="9"/>
  <c r="U24" i="9"/>
  <c r="AA24" i="9" s="1"/>
  <c r="U25" i="9"/>
  <c r="W24" i="9"/>
  <c r="X24" i="9"/>
  <c r="Y24" i="9"/>
  <c r="Z24" i="9"/>
  <c r="V24" i="9"/>
  <c r="V25" i="9"/>
  <c r="H51" i="25"/>
  <c r="H50" i="25"/>
  <c r="H49" i="25"/>
  <c r="H48" i="25"/>
  <c r="H47" i="25"/>
  <c r="H52" i="25" s="1"/>
  <c r="H8" i="25" s="1"/>
  <c r="I43" i="25"/>
  <c r="H43" i="25"/>
  <c r="G43" i="25"/>
  <c r="F43" i="25"/>
  <c r="E43" i="25"/>
  <c r="D43" i="25"/>
  <c r="J42" i="25"/>
  <c r="I41" i="25"/>
  <c r="H41" i="25"/>
  <c r="G41" i="25"/>
  <c r="F41" i="25"/>
  <c r="E41" i="25"/>
  <c r="D41" i="25"/>
  <c r="J40" i="25"/>
  <c r="I39" i="25"/>
  <c r="H39" i="25"/>
  <c r="J39" i="25" s="1"/>
  <c r="G39" i="25"/>
  <c r="F39" i="25"/>
  <c r="E39" i="25"/>
  <c r="D39" i="25"/>
  <c r="J38" i="25"/>
  <c r="I37" i="25"/>
  <c r="H37" i="25"/>
  <c r="G37" i="25"/>
  <c r="F37" i="25"/>
  <c r="E37" i="25"/>
  <c r="D37" i="25"/>
  <c r="J37" i="25"/>
  <c r="J36" i="25"/>
  <c r="I35" i="25"/>
  <c r="H35" i="25"/>
  <c r="G35" i="25"/>
  <c r="F35" i="25"/>
  <c r="F44" i="25" s="1"/>
  <c r="E35" i="25"/>
  <c r="D35" i="25"/>
  <c r="J35" i="25" s="1"/>
  <c r="J34" i="25"/>
  <c r="I33" i="25"/>
  <c r="H33" i="25"/>
  <c r="G33" i="25"/>
  <c r="F33" i="25"/>
  <c r="E33" i="25"/>
  <c r="D33" i="25"/>
  <c r="J32" i="25"/>
  <c r="I31" i="25"/>
  <c r="H31" i="25"/>
  <c r="G31" i="25"/>
  <c r="F31" i="25"/>
  <c r="E31" i="25"/>
  <c r="D31" i="25"/>
  <c r="J30" i="25"/>
  <c r="I29" i="25"/>
  <c r="J29" i="25" s="1"/>
  <c r="H29" i="25"/>
  <c r="G29" i="25"/>
  <c r="F29" i="25"/>
  <c r="E29" i="25"/>
  <c r="D29" i="25"/>
  <c r="J28" i="25"/>
  <c r="I27" i="25"/>
  <c r="H27" i="25"/>
  <c r="G27" i="25"/>
  <c r="F27" i="25"/>
  <c r="E27" i="25"/>
  <c r="J27" i="25" s="1"/>
  <c r="D27" i="25"/>
  <c r="J26" i="25"/>
  <c r="I25" i="25"/>
  <c r="I44" i="25" s="1"/>
  <c r="H25" i="25"/>
  <c r="H44" i="25" s="1"/>
  <c r="G25" i="25"/>
  <c r="F25" i="25"/>
  <c r="E25" i="25"/>
  <c r="D25" i="25"/>
  <c r="D44" i="25"/>
  <c r="J24" i="25"/>
  <c r="M50" i="9"/>
  <c r="Q50" i="9"/>
  <c r="M51" i="9"/>
  <c r="M52" i="9"/>
  <c r="Q52" i="9" s="1"/>
  <c r="M53" i="9"/>
  <c r="Q53" i="9"/>
  <c r="M49" i="9"/>
  <c r="R42" i="9"/>
  <c r="Q42" i="9"/>
  <c r="P42" i="9"/>
  <c r="O42" i="9"/>
  <c r="O43" i="9" s="1"/>
  <c r="N42" i="9"/>
  <c r="M42" i="9"/>
  <c r="R40" i="9"/>
  <c r="R41" i="9"/>
  <c r="Q40" i="9"/>
  <c r="P40" i="9"/>
  <c r="O40" i="9"/>
  <c r="N40" i="9"/>
  <c r="N41" i="9" s="1"/>
  <c r="M40" i="9"/>
  <c r="R38" i="9"/>
  <c r="R39" i="9" s="1"/>
  <c r="Q38" i="9"/>
  <c r="P38" i="9"/>
  <c r="O38" i="9"/>
  <c r="O39" i="9" s="1"/>
  <c r="O44" i="9" s="1"/>
  <c r="N38" i="9"/>
  <c r="M38" i="9"/>
  <c r="R36" i="9"/>
  <c r="R37" i="9"/>
  <c r="Q36" i="9"/>
  <c r="P36" i="9"/>
  <c r="O36" i="9"/>
  <c r="O37" i="9"/>
  <c r="N36" i="9"/>
  <c r="N37" i="9" s="1"/>
  <c r="M36" i="9"/>
  <c r="R34" i="9"/>
  <c r="Q34" i="9"/>
  <c r="S34" i="9" s="1"/>
  <c r="P34" i="9"/>
  <c r="O34" i="9"/>
  <c r="N34" i="9"/>
  <c r="M34" i="9"/>
  <c r="R32" i="9"/>
  <c r="R33" i="9"/>
  <c r="Q32" i="9"/>
  <c r="Q33" i="9" s="1"/>
  <c r="P32" i="9"/>
  <c r="O32" i="9"/>
  <c r="M32" i="9"/>
  <c r="R30" i="9"/>
  <c r="Q30" i="9"/>
  <c r="P30" i="9"/>
  <c r="P31" i="9" s="1"/>
  <c r="O30" i="9"/>
  <c r="O31" i="9"/>
  <c r="N30" i="9"/>
  <c r="N31" i="9" s="1"/>
  <c r="M30" i="9"/>
  <c r="R28" i="9"/>
  <c r="R29" i="9"/>
  <c r="Q28" i="9"/>
  <c r="P28" i="9"/>
  <c r="O28" i="9"/>
  <c r="O29" i="9"/>
  <c r="N28" i="9"/>
  <c r="N29" i="9" s="1"/>
  <c r="M28" i="9"/>
  <c r="R26" i="9"/>
  <c r="Q26" i="9"/>
  <c r="Q27" i="9" s="1"/>
  <c r="P26" i="9"/>
  <c r="O26" i="9"/>
  <c r="O27" i="9"/>
  <c r="N26" i="9"/>
  <c r="M26" i="9"/>
  <c r="N24" i="9"/>
  <c r="N25" i="9"/>
  <c r="O24" i="9"/>
  <c r="P24" i="9"/>
  <c r="Q24" i="9"/>
  <c r="Q25" i="9"/>
  <c r="Q44" i="9" s="1"/>
  <c r="R24" i="9"/>
  <c r="R25" i="9" s="1"/>
  <c r="M24" i="9"/>
  <c r="H51" i="24"/>
  <c r="H50" i="24"/>
  <c r="H49" i="24"/>
  <c r="H48" i="24"/>
  <c r="H47" i="24"/>
  <c r="I43" i="24"/>
  <c r="H43" i="24"/>
  <c r="G43" i="24"/>
  <c r="F43" i="24"/>
  <c r="E43" i="24"/>
  <c r="J43" i="24" s="1"/>
  <c r="D43" i="24"/>
  <c r="J42" i="24"/>
  <c r="I41" i="24"/>
  <c r="I44" i="24" s="1"/>
  <c r="H41" i="24"/>
  <c r="G41" i="24"/>
  <c r="F41" i="24"/>
  <c r="J41" i="24" s="1"/>
  <c r="E41" i="24"/>
  <c r="D41" i="24"/>
  <c r="J40" i="24"/>
  <c r="I39" i="24"/>
  <c r="H39" i="24"/>
  <c r="G39" i="24"/>
  <c r="F39" i="24"/>
  <c r="E39" i="24"/>
  <c r="J39" i="24" s="1"/>
  <c r="D39" i="24"/>
  <c r="J38" i="24"/>
  <c r="I37" i="24"/>
  <c r="H37" i="24"/>
  <c r="G37" i="24"/>
  <c r="F37" i="24"/>
  <c r="E37" i="24"/>
  <c r="D37" i="24"/>
  <c r="J36" i="24"/>
  <c r="I35" i="24"/>
  <c r="G35" i="24"/>
  <c r="E35" i="24"/>
  <c r="D35" i="24"/>
  <c r="H35" i="24"/>
  <c r="F35" i="24"/>
  <c r="J34" i="24"/>
  <c r="I33" i="24"/>
  <c r="G33" i="24"/>
  <c r="D33" i="24"/>
  <c r="H33" i="24"/>
  <c r="F33" i="24"/>
  <c r="E32" i="24"/>
  <c r="J32" i="24" s="1"/>
  <c r="I31" i="24"/>
  <c r="H31" i="24"/>
  <c r="G31" i="24"/>
  <c r="F31" i="24"/>
  <c r="E31" i="24"/>
  <c r="D31" i="24"/>
  <c r="J31" i="24" s="1"/>
  <c r="J30" i="24"/>
  <c r="I29" i="24"/>
  <c r="H29" i="24"/>
  <c r="G29" i="24"/>
  <c r="F29" i="24"/>
  <c r="E29" i="24"/>
  <c r="D29" i="24"/>
  <c r="J28" i="24"/>
  <c r="I27" i="24"/>
  <c r="H27" i="24"/>
  <c r="G27" i="24"/>
  <c r="F27" i="24"/>
  <c r="E27" i="24"/>
  <c r="D27" i="24"/>
  <c r="J27" i="24" s="1"/>
  <c r="J26" i="24"/>
  <c r="I25" i="24"/>
  <c r="H25" i="24"/>
  <c r="G25" i="24"/>
  <c r="F25" i="24"/>
  <c r="E25" i="24"/>
  <c r="D25" i="24"/>
  <c r="D44" i="24" s="1"/>
  <c r="J24" i="24"/>
  <c r="E50" i="9"/>
  <c r="E51" i="9"/>
  <c r="I51" i="9" s="1"/>
  <c r="E52" i="9"/>
  <c r="E53" i="9"/>
  <c r="I53" i="9"/>
  <c r="J42" i="9"/>
  <c r="I42" i="9"/>
  <c r="H42" i="9"/>
  <c r="H43" i="9" s="1"/>
  <c r="G42" i="9"/>
  <c r="G43" i="9"/>
  <c r="F42" i="9"/>
  <c r="E42" i="9"/>
  <c r="J40" i="9"/>
  <c r="J41" i="9"/>
  <c r="I40" i="9"/>
  <c r="H40" i="9"/>
  <c r="H41" i="9" s="1"/>
  <c r="G40" i="9"/>
  <c r="G41" i="9"/>
  <c r="F40" i="9"/>
  <c r="F41" i="9" s="1"/>
  <c r="K41" i="9" s="1"/>
  <c r="E40" i="9"/>
  <c r="J38" i="9"/>
  <c r="I38" i="9"/>
  <c r="I39" i="9" s="1"/>
  <c r="H38" i="9"/>
  <c r="G38" i="9"/>
  <c r="G39" i="9" s="1"/>
  <c r="F38" i="9"/>
  <c r="K38" i="9" s="1"/>
  <c r="E38" i="9"/>
  <c r="J36" i="9"/>
  <c r="I36" i="9"/>
  <c r="H36" i="9"/>
  <c r="G36" i="9"/>
  <c r="G37" i="9" s="1"/>
  <c r="F36" i="9"/>
  <c r="F37" i="9"/>
  <c r="E36" i="9"/>
  <c r="J34" i="9"/>
  <c r="J35" i="9" s="1"/>
  <c r="H34" i="9"/>
  <c r="H35" i="9"/>
  <c r="E34" i="9"/>
  <c r="J32" i="9"/>
  <c r="J33" i="9" s="1"/>
  <c r="H32" i="9"/>
  <c r="E32" i="9"/>
  <c r="E33" i="9" s="1"/>
  <c r="J30" i="9"/>
  <c r="J31" i="9" s="1"/>
  <c r="J44" i="9" s="1"/>
  <c r="I30" i="9"/>
  <c r="H30" i="9"/>
  <c r="G30" i="9"/>
  <c r="G31" i="9"/>
  <c r="F30" i="9"/>
  <c r="E30" i="9"/>
  <c r="J28" i="9"/>
  <c r="J29" i="9" s="1"/>
  <c r="I28" i="9"/>
  <c r="I29" i="9" s="1"/>
  <c r="H28" i="9"/>
  <c r="G28" i="9"/>
  <c r="G29" i="9"/>
  <c r="F28" i="9"/>
  <c r="F29" i="9"/>
  <c r="E28" i="9"/>
  <c r="E29" i="9" s="1"/>
  <c r="K29" i="9" s="1"/>
  <c r="J26" i="9"/>
  <c r="J27" i="9" s="1"/>
  <c r="I26" i="9"/>
  <c r="H26" i="9"/>
  <c r="H27" i="9" s="1"/>
  <c r="G26" i="9"/>
  <c r="G27" i="9" s="1"/>
  <c r="F26" i="9"/>
  <c r="E26" i="9"/>
  <c r="K26" i="9" s="1"/>
  <c r="E24" i="9"/>
  <c r="G24" i="9"/>
  <c r="H24" i="9"/>
  <c r="I24" i="9"/>
  <c r="I25" i="9" s="1"/>
  <c r="J24" i="9"/>
  <c r="J25" i="9" s="1"/>
  <c r="F24" i="9"/>
  <c r="H51" i="23"/>
  <c r="H50" i="23"/>
  <c r="H49" i="23"/>
  <c r="H48" i="23"/>
  <c r="D47" i="23"/>
  <c r="L49" i="27" s="1"/>
  <c r="I43" i="23"/>
  <c r="H43" i="23"/>
  <c r="G43" i="23"/>
  <c r="F43" i="23"/>
  <c r="E43" i="23"/>
  <c r="D43" i="23"/>
  <c r="J42" i="23"/>
  <c r="I41" i="23"/>
  <c r="H41" i="23"/>
  <c r="G41" i="23"/>
  <c r="F41" i="23"/>
  <c r="E41" i="23"/>
  <c r="D41" i="23"/>
  <c r="J40" i="23"/>
  <c r="I39" i="23"/>
  <c r="H39" i="23"/>
  <c r="G39" i="23"/>
  <c r="F39" i="23"/>
  <c r="E39" i="23"/>
  <c r="D39" i="23"/>
  <c r="J39" i="23" s="1"/>
  <c r="J38" i="23"/>
  <c r="I37" i="23"/>
  <c r="H37" i="23"/>
  <c r="G37" i="23"/>
  <c r="F37" i="23"/>
  <c r="E37" i="23"/>
  <c r="D37" i="23"/>
  <c r="J37" i="23" s="1"/>
  <c r="J36" i="23"/>
  <c r="G35" i="23"/>
  <c r="F35" i="23"/>
  <c r="D35" i="23"/>
  <c r="I34" i="23"/>
  <c r="Q34" i="27" s="1"/>
  <c r="Q35" i="27" s="1"/>
  <c r="H34" i="23"/>
  <c r="F34" i="23"/>
  <c r="N34" i="26" s="1"/>
  <c r="E34" i="23"/>
  <c r="G33" i="23"/>
  <c r="F33" i="23"/>
  <c r="D33" i="23"/>
  <c r="I32" i="23"/>
  <c r="I33" i="23" s="1"/>
  <c r="H32" i="23"/>
  <c r="F32" i="23"/>
  <c r="N32" i="26" s="1"/>
  <c r="N33" i="26" s="1"/>
  <c r="E32" i="23"/>
  <c r="F32" i="9" s="1"/>
  <c r="I31" i="23"/>
  <c r="H31" i="23"/>
  <c r="G31" i="23"/>
  <c r="G44" i="23" s="1"/>
  <c r="F31" i="23"/>
  <c r="E31" i="23"/>
  <c r="D31" i="23"/>
  <c r="J30" i="23"/>
  <c r="I29" i="23"/>
  <c r="H29" i="23"/>
  <c r="G29" i="23"/>
  <c r="F29" i="23"/>
  <c r="E29" i="23"/>
  <c r="D29" i="23"/>
  <c r="J29" i="23" s="1"/>
  <c r="J28" i="23"/>
  <c r="I27" i="23"/>
  <c r="H27" i="23"/>
  <c r="G27" i="23"/>
  <c r="F27" i="23"/>
  <c r="E27" i="23"/>
  <c r="D27" i="23"/>
  <c r="J27" i="23" s="1"/>
  <c r="J26" i="23"/>
  <c r="I25" i="23"/>
  <c r="H25" i="23"/>
  <c r="G25" i="23"/>
  <c r="F25" i="23"/>
  <c r="E25" i="23"/>
  <c r="D25" i="23"/>
  <c r="J24" i="23"/>
  <c r="E50" i="13"/>
  <c r="C46" i="13"/>
  <c r="R51" i="13"/>
  <c r="E51" i="13"/>
  <c r="I51" i="13" s="1"/>
  <c r="I50" i="13"/>
  <c r="I52" i="9"/>
  <c r="K42" i="13"/>
  <c r="F43" i="13"/>
  <c r="Z51" i="13"/>
  <c r="Z55" i="13" s="1"/>
  <c r="AL52" i="13"/>
  <c r="AP52" i="13" s="1"/>
  <c r="AH52" i="13"/>
  <c r="Z52" i="13"/>
  <c r="R52" i="13"/>
  <c r="AL51" i="13"/>
  <c r="AP51" i="13"/>
  <c r="AH51" i="13"/>
  <c r="AH55" i="13" s="1"/>
  <c r="AJ9" i="13" s="1"/>
  <c r="AL53" i="13"/>
  <c r="AP53" i="13" s="1"/>
  <c r="AH53" i="13"/>
  <c r="Z53" i="13"/>
  <c r="R53" i="13"/>
  <c r="AO41" i="13"/>
  <c r="AM41" i="13"/>
  <c r="AQ40" i="13"/>
  <c r="AQ41" i="13"/>
  <c r="AP40" i="13"/>
  <c r="AP41" i="13"/>
  <c r="AN40" i="13"/>
  <c r="AN41" i="13" s="1"/>
  <c r="AL40" i="13"/>
  <c r="AL41" i="13" s="1"/>
  <c r="AR41" i="13" s="1"/>
  <c r="J43" i="9"/>
  <c r="E41" i="9"/>
  <c r="H39" i="9"/>
  <c r="J39" i="9"/>
  <c r="E39" i="9"/>
  <c r="E37" i="9"/>
  <c r="E35" i="9"/>
  <c r="H33" i="9"/>
  <c r="H31" i="9"/>
  <c r="I31" i="9"/>
  <c r="E31" i="9"/>
  <c r="H29" i="9"/>
  <c r="I43" i="9"/>
  <c r="F43" i="9"/>
  <c r="I41" i="9"/>
  <c r="F39" i="9"/>
  <c r="J37" i="9"/>
  <c r="I37" i="9"/>
  <c r="F31" i="9"/>
  <c r="I27" i="9"/>
  <c r="K27" i="9" s="1"/>
  <c r="E27" i="9"/>
  <c r="F27" i="9"/>
  <c r="F25" i="9"/>
  <c r="H25" i="9"/>
  <c r="G25" i="9"/>
  <c r="E25" i="9"/>
  <c r="Q51" i="9"/>
  <c r="Q49" i="9"/>
  <c r="N43" i="9"/>
  <c r="Q43" i="9"/>
  <c r="S43" i="9" s="1"/>
  <c r="P41" i="9"/>
  <c r="Q41" i="9"/>
  <c r="M41" i="9"/>
  <c r="Q39" i="9"/>
  <c r="P37" i="9"/>
  <c r="Q37" i="9"/>
  <c r="M37" i="9"/>
  <c r="Q35" i="9"/>
  <c r="P33" i="9"/>
  <c r="R31" i="9"/>
  <c r="Q29" i="9"/>
  <c r="M29" i="9"/>
  <c r="S29" i="9" s="1"/>
  <c r="M25" i="9"/>
  <c r="X41" i="9"/>
  <c r="Y41" i="9"/>
  <c r="U41" i="9"/>
  <c r="Y39" i="9"/>
  <c r="Y37" i="9"/>
  <c r="Y35" i="9"/>
  <c r="Y33" i="9"/>
  <c r="U33" i="9"/>
  <c r="U31" i="9"/>
  <c r="Y29" i="9"/>
  <c r="U27" i="9"/>
  <c r="I50" i="9"/>
  <c r="Y52" i="9"/>
  <c r="G43" i="13"/>
  <c r="H43" i="13"/>
  <c r="AO43" i="13"/>
  <c r="AM43" i="13"/>
  <c r="AQ42" i="13"/>
  <c r="AQ43" i="13"/>
  <c r="AP42" i="13"/>
  <c r="AP43" i="13" s="1"/>
  <c r="AN42" i="13"/>
  <c r="AN43" i="13"/>
  <c r="AL42" i="13"/>
  <c r="AR42" i="13" s="1"/>
  <c r="P43" i="9"/>
  <c r="R43" i="9"/>
  <c r="M43" i="9"/>
  <c r="N39" i="9"/>
  <c r="O35" i="9"/>
  <c r="P35" i="9"/>
  <c r="R35" i="9"/>
  <c r="O33" i="9"/>
  <c r="M33" i="9"/>
  <c r="M31" i="9"/>
  <c r="P29" i="9"/>
  <c r="N27" i="9"/>
  <c r="R27" i="9"/>
  <c r="R44" i="9" s="1"/>
  <c r="O25" i="9"/>
  <c r="P25" i="9"/>
  <c r="Z43" i="9"/>
  <c r="U43" i="9"/>
  <c r="V39" i="9"/>
  <c r="W39" i="9"/>
  <c r="Z39" i="9"/>
  <c r="W37" i="9"/>
  <c r="U35" i="9"/>
  <c r="V31" i="9"/>
  <c r="X29" i="9"/>
  <c r="U29" i="9"/>
  <c r="V27" i="9"/>
  <c r="W25" i="9"/>
  <c r="X25" i="9"/>
  <c r="X44" i="9" s="1"/>
  <c r="Y25" i="9"/>
  <c r="V43" i="9"/>
  <c r="AL24" i="13"/>
  <c r="AR24" i="13"/>
  <c r="AL26" i="13"/>
  <c r="AL27" i="13"/>
  <c r="AR27" i="13"/>
  <c r="V35" i="9"/>
  <c r="Z33" i="9"/>
  <c r="Z35" i="9"/>
  <c r="X33" i="9"/>
  <c r="Y31" i="9"/>
  <c r="W27" i="9"/>
  <c r="M39" i="9"/>
  <c r="Q31" i="9"/>
  <c r="M27" i="9"/>
  <c r="AL54" i="13"/>
  <c r="AP54" i="13"/>
  <c r="AH54" i="13"/>
  <c r="Z54" i="13"/>
  <c r="R54" i="13"/>
  <c r="AL50" i="13"/>
  <c r="AP50" i="13"/>
  <c r="AP55" i="13" s="1"/>
  <c r="AR9" i="13" s="1"/>
  <c r="AH50" i="13"/>
  <c r="Z50" i="13"/>
  <c r="R50" i="13"/>
  <c r="AO39" i="13"/>
  <c r="AM39" i="13"/>
  <c r="AQ38" i="13"/>
  <c r="AQ39" i="13" s="1"/>
  <c r="AP38" i="13"/>
  <c r="AP39" i="13" s="1"/>
  <c r="AN38" i="13"/>
  <c r="AN39" i="13" s="1"/>
  <c r="AL38" i="13"/>
  <c r="AL39" i="13"/>
  <c r="AR39" i="13" s="1"/>
  <c r="AO37" i="13"/>
  <c r="AM37" i="13"/>
  <c r="AQ36" i="13"/>
  <c r="AQ37" i="13"/>
  <c r="AP36" i="13"/>
  <c r="AP37" i="13"/>
  <c r="AN36" i="13"/>
  <c r="AN37" i="13" s="1"/>
  <c r="AL36" i="13"/>
  <c r="AR36" i="13"/>
  <c r="AO35" i="13"/>
  <c r="AM35" i="13"/>
  <c r="AQ34" i="13"/>
  <c r="AQ35" i="13" s="1"/>
  <c r="AP34" i="13"/>
  <c r="AP35" i="13"/>
  <c r="AN34" i="13"/>
  <c r="AN35" i="13"/>
  <c r="AL34" i="13"/>
  <c r="AR34" i="13" s="1"/>
  <c r="AO33" i="13"/>
  <c r="AM33" i="13"/>
  <c r="AQ32" i="13"/>
  <c r="AQ33" i="13" s="1"/>
  <c r="AP32" i="13"/>
  <c r="AP33" i="13"/>
  <c r="AP44" i="13" s="1"/>
  <c r="AN32" i="13"/>
  <c r="AN33" i="13"/>
  <c r="AL32" i="13"/>
  <c r="AL33" i="13"/>
  <c r="AR33" i="13" s="1"/>
  <c r="AO31" i="13"/>
  <c r="AM31" i="13"/>
  <c r="AQ30" i="13"/>
  <c r="AQ31" i="13"/>
  <c r="AP30" i="13"/>
  <c r="AP31" i="13"/>
  <c r="AN30" i="13"/>
  <c r="AN31" i="13" s="1"/>
  <c r="AL30" i="13"/>
  <c r="AR30" i="13" s="1"/>
  <c r="AO29" i="13"/>
  <c r="AM29" i="13"/>
  <c r="AQ28" i="13"/>
  <c r="AQ29" i="13" s="1"/>
  <c r="AP28" i="13"/>
  <c r="AP29" i="13"/>
  <c r="AN28" i="13"/>
  <c r="AN29" i="13"/>
  <c r="AL28" i="13"/>
  <c r="AO27" i="13"/>
  <c r="AM27" i="13"/>
  <c r="AQ26" i="13"/>
  <c r="AQ27" i="13" s="1"/>
  <c r="AP26" i="13"/>
  <c r="AP27" i="13"/>
  <c r="AN26" i="13"/>
  <c r="AN27" i="13" s="1"/>
  <c r="AO25" i="13"/>
  <c r="AM25" i="13"/>
  <c r="AQ24" i="13"/>
  <c r="AQ25" i="13" s="1"/>
  <c r="AP24" i="13"/>
  <c r="AP25" i="13" s="1"/>
  <c r="AN24" i="13"/>
  <c r="AN25" i="13" s="1"/>
  <c r="P27" i="9"/>
  <c r="N35" i="9"/>
  <c r="M35" i="9"/>
  <c r="S35" i="9" s="1"/>
  <c r="U39" i="9"/>
  <c r="AA39" i="9" s="1"/>
  <c r="Z31" i="9"/>
  <c r="Z44" i="9" s="1"/>
  <c r="E63" i="13"/>
  <c r="AJ8" i="13"/>
  <c r="Y27" i="9"/>
  <c r="AJ10" i="13"/>
  <c r="P39" i="9"/>
  <c r="E62" i="13"/>
  <c r="E64" i="13" s="1"/>
  <c r="AB8" i="13"/>
  <c r="AB10" i="13"/>
  <c r="H44" i="13"/>
  <c r="I44" i="13"/>
  <c r="E44" i="13"/>
  <c r="E61" i="13"/>
  <c r="T8" i="13"/>
  <c r="J44" i="13"/>
  <c r="F44" i="13"/>
  <c r="I44" i="27"/>
  <c r="F44" i="27"/>
  <c r="J35" i="27"/>
  <c r="R29" i="27"/>
  <c r="D44" i="27"/>
  <c r="AH24" i="27"/>
  <c r="R28" i="27"/>
  <c r="J29" i="27"/>
  <c r="AB33" i="27"/>
  <c r="AH33" i="27" s="1"/>
  <c r="L35" i="27"/>
  <c r="Z39" i="27"/>
  <c r="R42" i="27"/>
  <c r="AB43" i="27"/>
  <c r="AH26" i="27"/>
  <c r="AB29" i="27"/>
  <c r="AH29" i="27" s="1"/>
  <c r="L31" i="27"/>
  <c r="AD31" i="27"/>
  <c r="Z40" i="27"/>
  <c r="Z42" i="27"/>
  <c r="D51" i="27"/>
  <c r="H51" i="27"/>
  <c r="H52" i="27"/>
  <c r="AB25" i="27"/>
  <c r="L27" i="27"/>
  <c r="R27" i="27"/>
  <c r="Z37" i="27"/>
  <c r="J37" i="27"/>
  <c r="AB41" i="27"/>
  <c r="AH41" i="27" s="1"/>
  <c r="J25" i="27"/>
  <c r="Z26" i="27"/>
  <c r="T33" i="27"/>
  <c r="Z38" i="27"/>
  <c r="T41" i="27"/>
  <c r="J42" i="27"/>
  <c r="T43" i="27"/>
  <c r="Z43" i="27" s="1"/>
  <c r="Z28" i="27"/>
  <c r="Z36" i="27"/>
  <c r="D51" i="26"/>
  <c r="H51" i="26" s="1"/>
  <c r="H44" i="26"/>
  <c r="AA27" i="9"/>
  <c r="AA31" i="9"/>
  <c r="S37" i="9"/>
  <c r="S40" i="9"/>
  <c r="AA28" i="9"/>
  <c r="AA36" i="9"/>
  <c r="AA41" i="9"/>
  <c r="AA26" i="9"/>
  <c r="S28" i="9"/>
  <c r="K31" i="9"/>
  <c r="S39" i="9"/>
  <c r="AA38" i="9"/>
  <c r="I44" i="26"/>
  <c r="E44" i="26"/>
  <c r="J29" i="26"/>
  <c r="J37" i="26"/>
  <c r="J27" i="26"/>
  <c r="J35" i="26"/>
  <c r="F44" i="26"/>
  <c r="J25" i="26"/>
  <c r="J31" i="26"/>
  <c r="J39" i="26"/>
  <c r="J24" i="26"/>
  <c r="J40" i="26"/>
  <c r="J28" i="26"/>
  <c r="J32" i="26"/>
  <c r="J36" i="26"/>
  <c r="J26" i="26"/>
  <c r="J30" i="26"/>
  <c r="J34" i="26"/>
  <c r="J38" i="26"/>
  <c r="J42" i="26"/>
  <c r="D44" i="26"/>
  <c r="R30" i="26"/>
  <c r="Z24" i="26"/>
  <c r="AH32" i="26"/>
  <c r="AH24" i="26"/>
  <c r="AG44" i="26"/>
  <c r="Y44" i="26"/>
  <c r="R41" i="26"/>
  <c r="R24" i="26"/>
  <c r="T35" i="26"/>
  <c r="Z35" i="26" s="1"/>
  <c r="Z34" i="26"/>
  <c r="T31" i="26"/>
  <c r="Z31" i="26" s="1"/>
  <c r="Z30" i="26"/>
  <c r="Z40" i="26"/>
  <c r="V25" i="26"/>
  <c r="AB27" i="26"/>
  <c r="AH28" i="26"/>
  <c r="AH36" i="26"/>
  <c r="R38" i="26"/>
  <c r="T39" i="26"/>
  <c r="Z38" i="26"/>
  <c r="T27" i="26"/>
  <c r="Z26" i="26"/>
  <c r="R26" i="26"/>
  <c r="L29" i="26"/>
  <c r="R29" i="26"/>
  <c r="R28" i="26"/>
  <c r="R37" i="26"/>
  <c r="R42" i="26"/>
  <c r="T43" i="26"/>
  <c r="AH30" i="26"/>
  <c r="N31" i="26"/>
  <c r="AD33" i="26"/>
  <c r="N35" i="26"/>
  <c r="N44" i="26" s="1"/>
  <c r="R36" i="26"/>
  <c r="AD37" i="26"/>
  <c r="AH38" i="26"/>
  <c r="R39" i="26"/>
  <c r="R40" i="26"/>
  <c r="AD41" i="26"/>
  <c r="N43" i="26"/>
  <c r="R43" i="26" s="1"/>
  <c r="AA42" i="9"/>
  <c r="AA40" i="9"/>
  <c r="W33" i="9"/>
  <c r="AA30" i="9"/>
  <c r="W29" i="9"/>
  <c r="Y44" i="9"/>
  <c r="Z25" i="9"/>
  <c r="V44" i="9"/>
  <c r="J41" i="25"/>
  <c r="J33" i="25"/>
  <c r="J31" i="25"/>
  <c r="E44" i="25"/>
  <c r="Q54" i="9"/>
  <c r="S9" i="9" s="1"/>
  <c r="S42" i="9"/>
  <c r="O41" i="9"/>
  <c r="S38" i="9"/>
  <c r="S36" i="9"/>
  <c r="S31" i="9"/>
  <c r="S30" i="9"/>
  <c r="S24" i="9"/>
  <c r="H52" i="24"/>
  <c r="H8" i="24" s="1"/>
  <c r="J37" i="24"/>
  <c r="G44" i="24"/>
  <c r="J35" i="24"/>
  <c r="F44" i="24"/>
  <c r="J29" i="24"/>
  <c r="H44" i="24"/>
  <c r="J25" i="24"/>
  <c r="K40" i="9"/>
  <c r="K30" i="9"/>
  <c r="K28" i="9"/>
  <c r="J25" i="23"/>
  <c r="AH25" i="27"/>
  <c r="AB44" i="27"/>
  <c r="AD44" i="27"/>
  <c r="J44" i="26"/>
  <c r="J8" i="26" s="1"/>
  <c r="AH33" i="26"/>
  <c r="Z25" i="26"/>
  <c r="AA25" i="9"/>
  <c r="J10" i="26"/>
  <c r="AF54" i="26"/>
  <c r="AH9" i="26" s="1"/>
  <c r="AF50" i="27"/>
  <c r="G44" i="27"/>
  <c r="H44" i="27"/>
  <c r="J31" i="27"/>
  <c r="J27" i="27"/>
  <c r="J44" i="27" s="1"/>
  <c r="AR38" i="13"/>
  <c r="AO44" i="13"/>
  <c r="AR26" i="13"/>
  <c r="AL37" i="13"/>
  <c r="AR37" i="13" s="1"/>
  <c r="AR32" i="13"/>
  <c r="AL43" i="13"/>
  <c r="AR43" i="13" s="1"/>
  <c r="AR40" i="13"/>
  <c r="AN44" i="13"/>
  <c r="AL25" i="13"/>
  <c r="AL35" i="13"/>
  <c r="AR35" i="13" s="1"/>
  <c r="AR25" i="13"/>
  <c r="AB9" i="13" l="1"/>
  <c r="C57" i="13"/>
  <c r="AQ44" i="13"/>
  <c r="AJ11" i="13"/>
  <c r="AJ13" i="13"/>
  <c r="AJ14" i="13" s="1"/>
  <c r="AJ12" i="13"/>
  <c r="D53" i="27"/>
  <c r="H53" i="27" s="1"/>
  <c r="J8" i="27"/>
  <c r="M44" i="9"/>
  <c r="AH26" i="26"/>
  <c r="AF27" i="26"/>
  <c r="L35" i="26"/>
  <c r="Z41" i="26"/>
  <c r="Z34" i="27"/>
  <c r="W35" i="27"/>
  <c r="Z35" i="27" s="1"/>
  <c r="AA29" i="9"/>
  <c r="U44" i="9"/>
  <c r="J43" i="23"/>
  <c r="AA33" i="9"/>
  <c r="D53" i="26"/>
  <c r="H53" i="26" s="1"/>
  <c r="R25" i="26"/>
  <c r="W44" i="9"/>
  <c r="P44" i="9"/>
  <c r="K43" i="13"/>
  <c r="K44" i="13" s="1"/>
  <c r="H44" i="23"/>
  <c r="V44" i="27"/>
  <c r="AH32" i="27"/>
  <c r="P32" i="27"/>
  <c r="P33" i="27" s="1"/>
  <c r="H33" i="23"/>
  <c r="I32" i="9"/>
  <c r="I33" i="9" s="1"/>
  <c r="I44" i="9" s="1"/>
  <c r="P32" i="26"/>
  <c r="P33" i="26" s="1"/>
  <c r="K36" i="9"/>
  <c r="H37" i="9"/>
  <c r="H44" i="9" s="1"/>
  <c r="X44" i="26"/>
  <c r="AC35" i="26"/>
  <c r="AH35" i="26" s="1"/>
  <c r="AH34" i="26"/>
  <c r="D52" i="26"/>
  <c r="H52" i="26" s="1"/>
  <c r="X52" i="26"/>
  <c r="R31" i="26"/>
  <c r="X25" i="27"/>
  <c r="Z24" i="27"/>
  <c r="AH27" i="27"/>
  <c r="AH30" i="27"/>
  <c r="AF31" i="27"/>
  <c r="N44" i="9"/>
  <c r="J33" i="23"/>
  <c r="D50" i="26"/>
  <c r="H50" i="26" s="1"/>
  <c r="X50" i="26"/>
  <c r="AC44" i="27"/>
  <c r="R30" i="27"/>
  <c r="V44" i="26"/>
  <c r="AH43" i="26"/>
  <c r="F33" i="9"/>
  <c r="K33" i="9" s="1"/>
  <c r="K24" i="9"/>
  <c r="Y54" i="9"/>
  <c r="AA9" i="9" s="1"/>
  <c r="Z29" i="27"/>
  <c r="AL31" i="13"/>
  <c r="AR31" i="13" s="1"/>
  <c r="AA35" i="9"/>
  <c r="AA44" i="9" s="1"/>
  <c r="AA8" i="9" s="1"/>
  <c r="F44" i="23"/>
  <c r="S26" i="9"/>
  <c r="T44" i="27"/>
  <c r="Z27" i="27"/>
  <c r="AH35" i="27"/>
  <c r="AH37" i="27"/>
  <c r="Z27" i="26"/>
  <c r="AL29" i="13"/>
  <c r="AR28" i="13"/>
  <c r="K37" i="9"/>
  <c r="J34" i="23"/>
  <c r="J41" i="23"/>
  <c r="P49" i="27"/>
  <c r="D49" i="27"/>
  <c r="H49" i="27" s="1"/>
  <c r="H54" i="27" s="1"/>
  <c r="J9" i="27" s="1"/>
  <c r="K42" i="9"/>
  <c r="S41" i="9"/>
  <c r="G44" i="25"/>
  <c r="T44" i="26"/>
  <c r="AH31" i="26"/>
  <c r="AH39" i="26"/>
  <c r="AF43" i="26"/>
  <c r="AH42" i="26"/>
  <c r="Z30" i="27"/>
  <c r="X31" i="27"/>
  <c r="Z31" i="27" s="1"/>
  <c r="S27" i="9"/>
  <c r="K25" i="9"/>
  <c r="K39" i="9"/>
  <c r="J31" i="23"/>
  <c r="J44" i="23" s="1"/>
  <c r="H7" i="23" s="1"/>
  <c r="J43" i="25"/>
  <c r="AE44" i="26"/>
  <c r="AH37" i="26"/>
  <c r="R24" i="27"/>
  <c r="P25" i="27"/>
  <c r="L39" i="27"/>
  <c r="R39" i="27" s="1"/>
  <c r="R38" i="27"/>
  <c r="R40" i="27"/>
  <c r="S25" i="9"/>
  <c r="Z39" i="26"/>
  <c r="R55" i="13"/>
  <c r="T9" i="13" s="1"/>
  <c r="P34" i="26"/>
  <c r="P35" i="26" s="1"/>
  <c r="I34" i="9"/>
  <c r="I35" i="9" s="1"/>
  <c r="H35" i="23"/>
  <c r="P34" i="27"/>
  <c r="P35" i="27" s="1"/>
  <c r="AH41" i="26"/>
  <c r="Z42" i="26"/>
  <c r="X43" i="26"/>
  <c r="Z43" i="26" s="1"/>
  <c r="Q44" i="27"/>
  <c r="R37" i="27"/>
  <c r="AM44" i="13"/>
  <c r="AD44" i="26"/>
  <c r="Z36" i="26"/>
  <c r="U37" i="26"/>
  <c r="Z37" i="26" s="1"/>
  <c r="AH40" i="26"/>
  <c r="T10" i="13"/>
  <c r="J35" i="23"/>
  <c r="AA37" i="9"/>
  <c r="Z29" i="26"/>
  <c r="G32" i="9"/>
  <c r="G33" i="9" s="1"/>
  <c r="G44" i="9" s="1"/>
  <c r="M34" i="27"/>
  <c r="J25" i="25"/>
  <c r="J44" i="25" s="1"/>
  <c r="H7" i="25" s="1"/>
  <c r="E43" i="9"/>
  <c r="N32" i="9"/>
  <c r="N33" i="9" s="1"/>
  <c r="S33" i="9" s="1"/>
  <c r="Q34" i="26"/>
  <c r="Q35" i="26" s="1"/>
  <c r="Q32" i="27"/>
  <c r="Q33" i="27" s="1"/>
  <c r="L41" i="27"/>
  <c r="R41" i="27" s="1"/>
  <c r="Z28" i="26"/>
  <c r="AH25" i="26"/>
  <c r="G44" i="13"/>
  <c r="L33" i="27"/>
  <c r="R33" i="27" s="1"/>
  <c r="N34" i="27"/>
  <c r="N35" i="27" s="1"/>
  <c r="E33" i="23"/>
  <c r="E35" i="23"/>
  <c r="E33" i="24"/>
  <c r="Q32" i="26"/>
  <c r="Q33" i="26" s="1"/>
  <c r="Q44" i="26" s="1"/>
  <c r="M32" i="27"/>
  <c r="M33" i="27" s="1"/>
  <c r="U32" i="27"/>
  <c r="U33" i="27" s="1"/>
  <c r="Z33" i="27" s="1"/>
  <c r="I35" i="23"/>
  <c r="I44" i="23" s="1"/>
  <c r="F34" i="9"/>
  <c r="M34" i="26"/>
  <c r="M35" i="26" s="1"/>
  <c r="AA34" i="9"/>
  <c r="J32" i="23"/>
  <c r="H47" i="23"/>
  <c r="H52" i="23" s="1"/>
  <c r="H8" i="23" s="1"/>
  <c r="G34" i="9"/>
  <c r="G35" i="9" s="1"/>
  <c r="E49" i="9"/>
  <c r="I49" i="9" s="1"/>
  <c r="I54" i="9" s="1"/>
  <c r="K9" i="9" s="1"/>
  <c r="M32" i="26"/>
  <c r="U32" i="26"/>
  <c r="N32" i="27"/>
  <c r="N33" i="27" s="1"/>
  <c r="N44" i="27" s="1"/>
  <c r="L49" i="26"/>
  <c r="D44" i="23"/>
  <c r="J29" i="28"/>
  <c r="J34" i="28"/>
  <c r="J33" i="28"/>
  <c r="J35" i="28"/>
  <c r="AA10" i="9" l="1"/>
  <c r="AA12" i="9" s="1"/>
  <c r="T11" i="13"/>
  <c r="K44" i="9"/>
  <c r="AH31" i="27"/>
  <c r="AH44" i="27" s="1"/>
  <c r="AF44" i="27"/>
  <c r="K8" i="13"/>
  <c r="E52" i="13"/>
  <c r="I52" i="13" s="1"/>
  <c r="I55" i="13" s="1"/>
  <c r="K9" i="13" s="1"/>
  <c r="S44" i="9"/>
  <c r="S8" i="9" s="1"/>
  <c r="R35" i="26"/>
  <c r="L44" i="26"/>
  <c r="F44" i="9"/>
  <c r="R34" i="26"/>
  <c r="F35" i="9"/>
  <c r="K35" i="9" s="1"/>
  <c r="K34" i="9"/>
  <c r="P49" i="26"/>
  <c r="P54" i="26" s="1"/>
  <c r="R9" i="26" s="1"/>
  <c r="D49" i="26"/>
  <c r="H49" i="26" s="1"/>
  <c r="H54" i="26" s="1"/>
  <c r="J9" i="26" s="1"/>
  <c r="T12" i="13"/>
  <c r="T13" i="13" s="1"/>
  <c r="T14" i="13" s="1"/>
  <c r="P44" i="26"/>
  <c r="AF44" i="26"/>
  <c r="AH27" i="26"/>
  <c r="AH44" i="26" s="1"/>
  <c r="U44" i="27"/>
  <c r="U33" i="26"/>
  <c r="Z32" i="26"/>
  <c r="H9" i="23"/>
  <c r="H11" i="23" s="1"/>
  <c r="X44" i="27"/>
  <c r="Z25" i="27"/>
  <c r="Z44" i="27" s="1"/>
  <c r="K43" i="9"/>
  <c r="E44" i="9"/>
  <c r="X54" i="26"/>
  <c r="Z9" i="26" s="1"/>
  <c r="W44" i="27"/>
  <c r="K32" i="9"/>
  <c r="J10" i="27"/>
  <c r="J11" i="27"/>
  <c r="J13" i="27"/>
  <c r="J14" i="27" s="1"/>
  <c r="J12" i="27"/>
  <c r="L44" i="27"/>
  <c r="J33" i="24"/>
  <c r="J44" i="24" s="1"/>
  <c r="H7" i="24" s="1"/>
  <c r="E44" i="24"/>
  <c r="H9" i="25"/>
  <c r="H12" i="25" s="1"/>
  <c r="H13" i="25" s="1"/>
  <c r="H10" i="25"/>
  <c r="H11" i="25"/>
  <c r="Z32" i="27"/>
  <c r="E44" i="23"/>
  <c r="M35" i="27"/>
  <c r="R34" i="27"/>
  <c r="AC44" i="26"/>
  <c r="R32" i="27"/>
  <c r="P44" i="27"/>
  <c r="R25" i="27"/>
  <c r="M33" i="26"/>
  <c r="R32" i="26"/>
  <c r="AL44" i="13"/>
  <c r="AR29" i="13"/>
  <c r="AR44" i="13" s="1"/>
  <c r="AR8" i="13" s="1"/>
  <c r="S32" i="9"/>
  <c r="AJ15" i="13"/>
  <c r="AJ16" i="13" s="1"/>
  <c r="AB12" i="13"/>
  <c r="AB11" i="13"/>
  <c r="J25" i="28"/>
  <c r="J36" i="28" s="1"/>
  <c r="J8" i="28" s="1"/>
  <c r="AJ17" i="13" l="1"/>
  <c r="AJ18" i="13" s="1"/>
  <c r="D60" i="26"/>
  <c r="AH8" i="26"/>
  <c r="J11" i="26"/>
  <c r="J13" i="26"/>
  <c r="J14" i="26" s="1"/>
  <c r="J12" i="26"/>
  <c r="R35" i="27"/>
  <c r="R44" i="27" s="1"/>
  <c r="M44" i="27"/>
  <c r="H10" i="23"/>
  <c r="AB53" i="27"/>
  <c r="AF53" i="27" s="1"/>
  <c r="AF54" i="27" s="1"/>
  <c r="AH9" i="27" s="1"/>
  <c r="D60" i="27"/>
  <c r="AH8" i="27"/>
  <c r="K8" i="9"/>
  <c r="C46" i="9"/>
  <c r="J15" i="27"/>
  <c r="J16" i="27" s="1"/>
  <c r="AB13" i="13"/>
  <c r="AB14" i="13" s="1"/>
  <c r="AB15" i="13" s="1"/>
  <c r="AB16" i="13" s="1"/>
  <c r="H9" i="24"/>
  <c r="H10" i="24"/>
  <c r="H14" i="25"/>
  <c r="U44" i="26"/>
  <c r="Z33" i="26"/>
  <c r="Z44" i="26" s="1"/>
  <c r="AA11" i="9"/>
  <c r="T15" i="13"/>
  <c r="T16" i="13" s="1"/>
  <c r="AR10" i="13"/>
  <c r="AR12" i="13"/>
  <c r="AR13" i="13"/>
  <c r="AR14" i="13" s="1"/>
  <c r="AR11" i="13"/>
  <c r="AA13" i="9"/>
  <c r="AA14" i="9" s="1"/>
  <c r="AA15" i="9" s="1"/>
  <c r="H12" i="23"/>
  <c r="H13" i="23" s="1"/>
  <c r="H14" i="23" s="1"/>
  <c r="K10" i="13"/>
  <c r="K11" i="13" s="1"/>
  <c r="H15" i="25"/>
  <c r="R33" i="26"/>
  <c r="R44" i="26" s="1"/>
  <c r="M44" i="26"/>
  <c r="D59" i="27"/>
  <c r="T53" i="27"/>
  <c r="X53" i="27" s="1"/>
  <c r="X54" i="27" s="1"/>
  <c r="Z9" i="27" s="1"/>
  <c r="Z8" i="27"/>
  <c r="S10" i="9"/>
  <c r="S12" i="9" s="1"/>
  <c r="S11" i="9"/>
  <c r="H42" i="28"/>
  <c r="T17" i="13" l="1"/>
  <c r="T18" i="13" s="1"/>
  <c r="C18" i="13" s="1"/>
  <c r="AB18" i="13"/>
  <c r="AB17" i="13"/>
  <c r="J17" i="27"/>
  <c r="J18" i="27" s="1"/>
  <c r="S13" i="9"/>
  <c r="S14" i="9" s="1"/>
  <c r="S15" i="9" s="1"/>
  <c r="S16" i="9" s="1"/>
  <c r="D58" i="27"/>
  <c r="L53" i="27"/>
  <c r="P53" i="27" s="1"/>
  <c r="P54" i="27" s="1"/>
  <c r="R9" i="27" s="1"/>
  <c r="R8" i="27"/>
  <c r="C46" i="27"/>
  <c r="D58" i="26"/>
  <c r="C46" i="26"/>
  <c r="R8" i="26"/>
  <c r="J15" i="26"/>
  <c r="AR15" i="13"/>
  <c r="H11" i="24"/>
  <c r="H16" i="25"/>
  <c r="H17" i="25"/>
  <c r="AR16" i="13"/>
  <c r="AA16" i="9"/>
  <c r="J16" i="26"/>
  <c r="D59" i="26"/>
  <c r="D61" i="26" s="1"/>
  <c r="Z8" i="26"/>
  <c r="H15" i="23"/>
  <c r="K12" i="13"/>
  <c r="AH10" i="26"/>
  <c r="AH11" i="26" s="1"/>
  <c r="K10" i="9"/>
  <c r="K12" i="9" s="1"/>
  <c r="K11" i="9"/>
  <c r="AH10" i="27"/>
  <c r="AH11" i="27" s="1"/>
  <c r="D61" i="27"/>
  <c r="Z10" i="27"/>
  <c r="Z12" i="27"/>
  <c r="Z11" i="27"/>
  <c r="Z13" i="27"/>
  <c r="Z14" i="27" s="1"/>
  <c r="H40" i="28"/>
  <c r="H43" i="28" s="1"/>
  <c r="J9" i="28" s="1"/>
  <c r="J10" i="28"/>
  <c r="J11" i="28" l="1"/>
  <c r="S17" i="9"/>
  <c r="S18" i="9"/>
  <c r="K13" i="9"/>
  <c r="K14" i="9" s="1"/>
  <c r="K15" i="9" s="1"/>
  <c r="K16" i="9" s="1"/>
  <c r="AA18" i="9"/>
  <c r="AA17" i="9"/>
  <c r="AR18" i="13"/>
  <c r="AR17" i="13"/>
  <c r="K13" i="13"/>
  <c r="K14" i="13" s="1"/>
  <c r="K15" i="13" s="1"/>
  <c r="K16" i="13" s="1"/>
  <c r="Z15" i="27"/>
  <c r="Z16" i="27" s="1"/>
  <c r="AH12" i="26"/>
  <c r="AH12" i="27"/>
  <c r="R10" i="26"/>
  <c r="R11" i="26" s="1"/>
  <c r="H16" i="23"/>
  <c r="H17" i="23"/>
  <c r="Z10" i="26"/>
  <c r="Z12" i="26" s="1"/>
  <c r="H12" i="24"/>
  <c r="H13" i="24" s="1"/>
  <c r="H14" i="24" s="1"/>
  <c r="H15" i="24" s="1"/>
  <c r="J17" i="26"/>
  <c r="J18" i="26" s="1"/>
  <c r="R10" i="27"/>
  <c r="J12" i="28"/>
  <c r="J13" i="28" s="1"/>
  <c r="J14" i="28" s="1"/>
  <c r="J15" i="28" s="1"/>
  <c r="J16" i="28" l="1"/>
  <c r="J17" i="28" s="1"/>
  <c r="J18" i="28" s="1"/>
  <c r="Z17" i="27"/>
  <c r="Z18" i="27" s="1"/>
  <c r="H16" i="24"/>
  <c r="H17" i="24"/>
  <c r="K17" i="13"/>
  <c r="K18" i="13"/>
  <c r="K17" i="9"/>
  <c r="K18" i="9" s="1"/>
  <c r="C18" i="9" s="1"/>
  <c r="R11" i="27"/>
  <c r="Z13" i="26"/>
  <c r="Z14" i="26" s="1"/>
  <c r="Z15" i="26" s="1"/>
  <c r="R12" i="27"/>
  <c r="R12" i="26"/>
  <c r="Z11" i="26"/>
  <c r="AH13" i="27"/>
  <c r="AH14" i="27" s="1"/>
  <c r="AH15" i="27" s="1"/>
  <c r="AH16" i="27" s="1"/>
  <c r="AH13" i="26"/>
  <c r="AH14" i="26" s="1"/>
  <c r="AH15" i="26" s="1"/>
  <c r="AH16" i="26" s="1"/>
  <c r="AH17" i="27" l="1"/>
  <c r="AH18" i="27" s="1"/>
  <c r="AH17" i="26"/>
  <c r="AH18" i="26" s="1"/>
  <c r="Z16" i="26"/>
  <c r="R13" i="26"/>
  <c r="R14" i="26" s="1"/>
  <c r="R15" i="26" s="1"/>
  <c r="R16" i="26" s="1"/>
  <c r="R13" i="27"/>
  <c r="R14" i="27" s="1"/>
  <c r="R15" i="27" s="1"/>
  <c r="R16" i="27" s="1"/>
  <c r="R17" i="27" l="1"/>
  <c r="R18" i="27"/>
  <c r="C18" i="27" s="1"/>
  <c r="R17" i="26"/>
  <c r="R18" i="26"/>
  <c r="Z17" i="26"/>
  <c r="Z18" i="26"/>
  <c r="C18" i="26" l="1"/>
</calcChain>
</file>

<file path=xl/sharedStrings.xml><?xml version="1.0" encoding="utf-8"?>
<sst xmlns="http://schemas.openxmlformats.org/spreadsheetml/2006/main" count="1231" uniqueCount="161">
  <si>
    <t>項       目</t>
    <rPh sb="0" eb="1">
      <t>コウ</t>
    </rPh>
    <rPh sb="8" eb="9">
      <t>メ</t>
    </rPh>
    <phoneticPr fontId="3"/>
  </si>
  <si>
    <t>摘　　　　　　要</t>
  </si>
  <si>
    <t>（小計）</t>
    <rPh sb="1" eb="3">
      <t>ショウケイ</t>
    </rPh>
    <phoneticPr fontId="6"/>
  </si>
  <si>
    <t>端数調整</t>
    <rPh sb="0" eb="2">
      <t>ハスウ</t>
    </rPh>
    <rPh sb="2" eb="4">
      <t>チョウセイ</t>
    </rPh>
    <phoneticPr fontId="6"/>
  </si>
  <si>
    <t>（計）</t>
    <rPh sb="1" eb="2">
      <t>ケイ</t>
    </rPh>
    <phoneticPr fontId="6"/>
  </si>
  <si>
    <t>消費税</t>
    <rPh sb="0" eb="3">
      <t>ショウヒゼイ</t>
    </rPh>
    <phoneticPr fontId="6"/>
  </si>
  <si>
    <t>合計</t>
    <rPh sb="0" eb="2">
      <t>ゴウケイ</t>
    </rPh>
    <phoneticPr fontId="6"/>
  </si>
  <si>
    <t>主任技師</t>
    <rPh sb="0" eb="2">
      <t>シュニン</t>
    </rPh>
    <rPh sb="2" eb="4">
      <t>ギシ</t>
    </rPh>
    <phoneticPr fontId="2"/>
  </si>
  <si>
    <t>技師Ａ</t>
    <rPh sb="0" eb="2">
      <t>ギシ</t>
    </rPh>
    <phoneticPr fontId="2"/>
  </si>
  <si>
    <t>技師Ｂ</t>
    <rPh sb="0" eb="2">
      <t>ギシ</t>
    </rPh>
    <phoneticPr fontId="2"/>
  </si>
  <si>
    <t>技師Ｃ</t>
    <rPh sb="0" eb="2">
      <t>ギシ</t>
    </rPh>
    <phoneticPr fontId="2"/>
  </si>
  <si>
    <t>技術員</t>
    <rPh sb="0" eb="3">
      <t>ギジュツイン</t>
    </rPh>
    <phoneticPr fontId="2"/>
  </si>
  <si>
    <t>総括表</t>
    <rPh sb="0" eb="2">
      <t>ソウカツ</t>
    </rPh>
    <rPh sb="2" eb="3">
      <t>ヒョウ</t>
    </rPh>
    <phoneticPr fontId="3"/>
  </si>
  <si>
    <t>金   額（円）</t>
    <rPh sb="0" eb="1">
      <t>キン</t>
    </rPh>
    <rPh sb="4" eb="5">
      <t>ガク</t>
    </rPh>
    <rPh sb="6" eb="7">
      <t>エン</t>
    </rPh>
    <phoneticPr fontId="3"/>
  </si>
  <si>
    <t>計</t>
    <phoneticPr fontId="2"/>
  </si>
  <si>
    <t>上段（人日）</t>
    <rPh sb="0" eb="2">
      <t>ジョウダン</t>
    </rPh>
    <rPh sb="3" eb="4">
      <t>ニン</t>
    </rPh>
    <rPh sb="4" eb="5">
      <t>ニチ</t>
    </rPh>
    <phoneticPr fontId="2"/>
  </si>
  <si>
    <t>下段（円）</t>
    <rPh sb="0" eb="2">
      <t>ゲダン</t>
    </rPh>
    <rPh sb="3" eb="4">
      <t>エン</t>
    </rPh>
    <phoneticPr fontId="2"/>
  </si>
  <si>
    <t>直接人件費計（円）</t>
    <rPh sb="7" eb="8">
      <t>エン</t>
    </rPh>
    <phoneticPr fontId="2"/>
  </si>
  <si>
    <t>合　計</t>
    <rPh sb="0" eb="1">
      <t>ゴウ</t>
    </rPh>
    <rPh sb="2" eb="3">
      <t>ケイ</t>
    </rPh>
    <phoneticPr fontId="6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</si>
  <si>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</si>
  <si>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</si>
  <si>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</si>
  <si>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項目</t>
    <rPh sb="0" eb="2">
      <t>コウモク</t>
    </rPh>
    <phoneticPr fontId="2"/>
  </si>
  <si>
    <t>単位</t>
    <rPh sb="0" eb="2">
      <t>タンイ</t>
    </rPh>
    <phoneticPr fontId="2"/>
  </si>
  <si>
    <t>備考</t>
    <rPh sb="0" eb="2">
      <t>ビコウ</t>
    </rPh>
    <phoneticPr fontId="2"/>
  </si>
  <si>
    <t>直接経費計（円）</t>
    <rPh sb="0" eb="2">
      <t>チョクセツ</t>
    </rPh>
    <rPh sb="2" eb="4">
      <t>ケイヒ</t>
    </rPh>
    <rPh sb="4" eb="5">
      <t>ケイ</t>
    </rPh>
    <rPh sb="6" eb="7">
      <t>エン</t>
    </rPh>
    <phoneticPr fontId="2"/>
  </si>
  <si>
    <t>費用内訳</t>
    <rPh sb="0" eb="2">
      <t>ヒヨウ</t>
    </rPh>
    <rPh sb="2" eb="3">
      <t>ウチ</t>
    </rPh>
    <rPh sb="3" eb="4">
      <t>ワケ</t>
    </rPh>
    <phoneticPr fontId="2"/>
  </si>
  <si>
    <t>内訳表　【直接人件費】</t>
    <rPh sb="0" eb="2">
      <t>ウチワケ</t>
    </rPh>
    <rPh sb="2" eb="3">
      <t>ヒョウ</t>
    </rPh>
    <phoneticPr fontId="2"/>
  </si>
  <si>
    <r>
      <t>　　　　　　　　　　　　　　　人     工　　</t>
    </r>
    <r>
      <rPr>
        <sz val="8"/>
        <rFont val="ＭＳ Ｐゴシック"/>
        <family val="3"/>
        <charset val="128"/>
      </rPr>
      <t xml:space="preserve">（ ) 内単価
</t>
    </r>
    <r>
      <rPr>
        <sz val="11"/>
        <rFont val="ＭＳ Ｐゴシック"/>
        <family val="3"/>
        <charset val="128"/>
      </rPr>
      <t xml:space="preserve">項　　　目
</t>
    </r>
    <r>
      <rPr>
        <sz val="8"/>
        <rFont val="ＭＳ Ｐゴシック"/>
        <family val="3"/>
        <charset val="128"/>
      </rPr>
      <t>上段：数量（人日）　下段：金額（円）</t>
    </r>
    <rPh sb="15" eb="16">
      <t>ニン</t>
    </rPh>
    <rPh sb="21" eb="22">
      <t>ク</t>
    </rPh>
    <rPh sb="28" eb="29">
      <t>ナイ</t>
    </rPh>
    <rPh sb="29" eb="31">
      <t>タンカ</t>
    </rPh>
    <rPh sb="32" eb="33">
      <t>コウ</t>
    </rPh>
    <rPh sb="36" eb="37">
      <t>メ</t>
    </rPh>
    <rPh sb="38" eb="40">
      <t>ジョウダン</t>
    </rPh>
    <rPh sb="41" eb="43">
      <t>スウリョウ</t>
    </rPh>
    <rPh sb="44" eb="45">
      <t>ニン</t>
    </rPh>
    <rPh sb="45" eb="46">
      <t>ニチ</t>
    </rPh>
    <rPh sb="48" eb="50">
      <t>カダン</t>
    </rPh>
    <rPh sb="51" eb="53">
      <t>キンガク</t>
    </rPh>
    <rPh sb="54" eb="55">
      <t>エン</t>
    </rPh>
    <phoneticPr fontId="2"/>
  </si>
  <si>
    <t>見積比較表</t>
    <rPh sb="0" eb="2">
      <t>ミツモリ</t>
    </rPh>
    <rPh sb="2" eb="4">
      <t>ヒカク</t>
    </rPh>
    <rPh sb="4" eb="5">
      <t>ヒョウ</t>
    </rPh>
    <phoneticPr fontId="2"/>
  </si>
  <si>
    <t>総括表①</t>
    <rPh sb="0" eb="2">
      <t>ソウカツ</t>
    </rPh>
    <rPh sb="2" eb="3">
      <t>ヒョウ</t>
    </rPh>
    <phoneticPr fontId="3"/>
  </si>
  <si>
    <r>
      <t xml:space="preserve">（上記金額） × </t>
    </r>
    <r>
      <rPr>
        <sz val="11"/>
        <rFont val="ＭＳ Ｐゴシック"/>
        <family val="3"/>
        <charset val="128"/>
      </rPr>
      <t>8％</t>
    </r>
    <rPh sb="1" eb="3">
      <t>ジョウキ</t>
    </rPh>
    <rPh sb="3" eb="5">
      <t>キンガク</t>
    </rPh>
    <phoneticPr fontId="6"/>
  </si>
  <si>
    <t>内訳表　【直接経費】①</t>
    <rPh sb="7" eb="9">
      <t>ケイヒ</t>
    </rPh>
    <phoneticPr fontId="2"/>
  </si>
  <si>
    <t>内訳表　【直接経費】②</t>
    <rPh sb="7" eb="9">
      <t>ケイヒ</t>
    </rPh>
    <phoneticPr fontId="2"/>
  </si>
  <si>
    <t>内訳表　【直接経費】③</t>
    <rPh sb="7" eb="9">
      <t>ケイヒ</t>
    </rPh>
    <phoneticPr fontId="2"/>
  </si>
  <si>
    <t>内訳表【直接人件費】参照</t>
    <rPh sb="0" eb="2">
      <t>ウチワケ</t>
    </rPh>
    <rPh sb="2" eb="3">
      <t>ヒョウ</t>
    </rPh>
    <rPh sb="4" eb="6">
      <t>チョクセツ</t>
    </rPh>
    <rPh sb="6" eb="9">
      <t>ジンケンヒ</t>
    </rPh>
    <rPh sb="10" eb="12">
      <t>サンショウ</t>
    </rPh>
    <phoneticPr fontId="2"/>
  </si>
  <si>
    <t>内訳表【直接経費】参照</t>
    <rPh sb="6" eb="8">
      <t>ケイヒ</t>
    </rPh>
    <phoneticPr fontId="2"/>
  </si>
  <si>
    <t>①直接人件費</t>
    <rPh sb="1" eb="3">
      <t>チョクセツ</t>
    </rPh>
    <rPh sb="3" eb="6">
      <t>ジンケンヒ</t>
    </rPh>
    <phoneticPr fontId="6"/>
  </si>
  <si>
    <t>②直接経費</t>
    <rPh sb="1" eb="3">
      <t>チョクセツ</t>
    </rPh>
    <rPh sb="3" eb="5">
      <t>ケイヒ</t>
    </rPh>
    <phoneticPr fontId="6"/>
  </si>
  <si>
    <t>③その他原価</t>
    <rPh sb="3" eb="4">
      <t>タ</t>
    </rPh>
    <rPh sb="4" eb="6">
      <t>ゲンカ</t>
    </rPh>
    <phoneticPr fontId="6"/>
  </si>
  <si>
    <t>④一般管理費等</t>
    <rPh sb="1" eb="3">
      <t>イッパン</t>
    </rPh>
    <rPh sb="3" eb="7">
      <t>カンリヒトウ</t>
    </rPh>
    <phoneticPr fontId="2"/>
  </si>
  <si>
    <t>式</t>
    <rPh sb="0" eb="1">
      <t>シキ</t>
    </rPh>
    <phoneticPr fontId="2"/>
  </si>
  <si>
    <t>電子納品作成費（２部（正・副））</t>
    <rPh sb="0" eb="2">
      <t>デンシ</t>
    </rPh>
    <rPh sb="2" eb="4">
      <t>ノウヒン</t>
    </rPh>
    <rPh sb="4" eb="6">
      <t>サクセイ</t>
    </rPh>
    <rPh sb="6" eb="7">
      <t>ヒ</t>
    </rPh>
    <rPh sb="9" eb="10">
      <t>ブ</t>
    </rPh>
    <rPh sb="11" eb="12">
      <t>セイ</t>
    </rPh>
    <rPh sb="13" eb="14">
      <t>フク</t>
    </rPh>
    <phoneticPr fontId="2"/>
  </si>
  <si>
    <t>技師長</t>
    <rPh sb="0" eb="3">
      <t>ギシチョウ</t>
    </rPh>
    <phoneticPr fontId="2"/>
  </si>
  <si>
    <t>内訳表【直接経費】</t>
    <rPh sb="0" eb="2">
      <t>ウチワケ</t>
    </rPh>
    <rPh sb="2" eb="3">
      <t>ヒョウ</t>
    </rPh>
    <rPh sb="4" eb="6">
      <t>チョクセツ</t>
    </rPh>
    <rPh sb="6" eb="8">
      <t>ケイヒ</t>
    </rPh>
    <phoneticPr fontId="2"/>
  </si>
  <si>
    <t>（①直接人件費）×0.35/（1-0.35）</t>
    <phoneticPr fontId="2"/>
  </si>
  <si>
    <t>報告書作成費（A4版、コピー製本）</t>
    <rPh sb="0" eb="3">
      <t>ホウコクショ</t>
    </rPh>
    <rPh sb="3" eb="5">
      <t>サクセイ</t>
    </rPh>
    <rPh sb="5" eb="6">
      <t>ヒ</t>
    </rPh>
    <rPh sb="9" eb="10">
      <t>バン</t>
    </rPh>
    <rPh sb="14" eb="16">
      <t>セイホン</t>
    </rPh>
    <phoneticPr fontId="2"/>
  </si>
  <si>
    <t>業務原価</t>
    <rPh sb="0" eb="2">
      <t>ギョウム</t>
    </rPh>
    <rPh sb="2" eb="4">
      <t>ゲンカ</t>
    </rPh>
    <phoneticPr fontId="2"/>
  </si>
  <si>
    <t>一般管理費等</t>
    <rPh sb="0" eb="2">
      <t>イッパン</t>
    </rPh>
    <rPh sb="2" eb="5">
      <t>カンリヒ</t>
    </rPh>
    <rPh sb="5" eb="6">
      <t>ナド</t>
    </rPh>
    <phoneticPr fontId="2"/>
  </si>
  <si>
    <t>業務原価＋一般管理費等</t>
    <rPh sb="0" eb="2">
      <t>ギョウム</t>
    </rPh>
    <rPh sb="2" eb="4">
      <t>ゲンカ</t>
    </rPh>
    <rPh sb="5" eb="7">
      <t>イッパン</t>
    </rPh>
    <rPh sb="7" eb="10">
      <t>カンリヒ</t>
    </rPh>
    <rPh sb="10" eb="11">
      <t>ナド</t>
    </rPh>
    <phoneticPr fontId="2"/>
  </si>
  <si>
    <t>業務原価×0.35/（1-0.35）-端数処理</t>
    <rPh sb="19" eb="21">
      <t>ハスウ</t>
    </rPh>
    <rPh sb="21" eb="23">
      <t>ショリ</t>
    </rPh>
    <phoneticPr fontId="2"/>
  </si>
  <si>
    <t>①＋②＋③</t>
    <phoneticPr fontId="2"/>
  </si>
  <si>
    <t>冊</t>
    <rPh sb="0" eb="1">
      <t>サツ</t>
    </rPh>
    <phoneticPr fontId="2"/>
  </si>
  <si>
    <t>総括表②</t>
    <phoneticPr fontId="2"/>
  </si>
  <si>
    <t>総括表③</t>
    <phoneticPr fontId="2"/>
  </si>
  <si>
    <t>内訳表　【直接人件費】①</t>
    <phoneticPr fontId="2"/>
  </si>
  <si>
    <t>内訳表　【直接人件費】②</t>
    <phoneticPr fontId="2"/>
  </si>
  <si>
    <t>内訳表　【直接人件費】③</t>
    <phoneticPr fontId="2"/>
  </si>
  <si>
    <t>　</t>
    <phoneticPr fontId="2"/>
  </si>
  <si>
    <t>計</t>
    <phoneticPr fontId="2"/>
  </si>
  <si>
    <t>④コンサル協会　歩掛</t>
    <rPh sb="5" eb="7">
      <t>キョウカイ</t>
    </rPh>
    <rPh sb="8" eb="10">
      <t>ブガカリ</t>
    </rPh>
    <phoneticPr fontId="2"/>
  </si>
  <si>
    <t>総括表④</t>
    <phoneticPr fontId="2"/>
  </si>
  <si>
    <t>内訳表　【直接人件費】④</t>
    <phoneticPr fontId="2"/>
  </si>
  <si>
    <t>内訳表　【直接経費】④</t>
    <rPh sb="7" eb="9">
      <t>ケイヒ</t>
    </rPh>
    <phoneticPr fontId="2"/>
  </si>
  <si>
    <t>３社平均額</t>
    <rPh sb="1" eb="2">
      <t>シャ</t>
    </rPh>
    <rPh sb="2" eb="4">
      <t>ヘイキン</t>
    </rPh>
    <rPh sb="4" eb="5">
      <t>ガク</t>
    </rPh>
    <phoneticPr fontId="2"/>
  </si>
  <si>
    <t>★採用値</t>
    <rPh sb="1" eb="3">
      <t>サイヨウ</t>
    </rPh>
    <rPh sb="3" eb="4">
      <t>チ</t>
    </rPh>
    <phoneticPr fontId="2"/>
  </si>
  <si>
    <t>総括表★</t>
    <rPh sb="0" eb="2">
      <t>ソウカツ</t>
    </rPh>
    <rPh sb="2" eb="3">
      <t>ヒョウ</t>
    </rPh>
    <phoneticPr fontId="3"/>
  </si>
  <si>
    <t>（①直接人件費）×0.35/（1-0.35）</t>
    <phoneticPr fontId="2"/>
  </si>
  <si>
    <t>①＋②＋③</t>
    <phoneticPr fontId="2"/>
  </si>
  <si>
    <t>計</t>
    <phoneticPr fontId="2"/>
  </si>
  <si>
    <t/>
  </si>
  <si>
    <t>（上記金額） × 10％</t>
    <rPh sb="1" eb="3">
      <t>ジョウキ</t>
    </rPh>
    <rPh sb="3" eb="5">
      <t>キンガク</t>
    </rPh>
    <phoneticPr fontId="6"/>
  </si>
  <si>
    <t>１．計画準備</t>
    <phoneticPr fontId="2"/>
  </si>
  <si>
    <t>①㈱国際開発コンサルタンツ</t>
    <phoneticPr fontId="2"/>
  </si>
  <si>
    <t>③八千代エンジニヤリング㈱</t>
    <rPh sb="1" eb="4">
      <t>ヤチヨ</t>
    </rPh>
    <phoneticPr fontId="2"/>
  </si>
  <si>
    <t>②㈱福山コンサルタント</t>
    <rPh sb="2" eb="4">
      <t>フクヤマ</t>
    </rPh>
    <phoneticPr fontId="2"/>
  </si>
  <si>
    <t>見積先</t>
    <rPh sb="0" eb="2">
      <t>ミツモリ</t>
    </rPh>
    <rPh sb="2" eb="3">
      <t>サキ</t>
    </rPh>
    <phoneticPr fontId="2"/>
  </si>
  <si>
    <t>①㈱国際開発コンサルタンツ</t>
    <rPh sb="2" eb="4">
      <t>コクサイ</t>
    </rPh>
    <rPh sb="4" eb="6">
      <t>カイハツ</t>
    </rPh>
    <phoneticPr fontId="2"/>
  </si>
  <si>
    <t>直接人件費</t>
    <rPh sb="0" eb="2">
      <t>チョクセツ</t>
    </rPh>
    <rPh sb="2" eb="5">
      <t>ジンケンヒ</t>
    </rPh>
    <phoneticPr fontId="2"/>
  </si>
  <si>
    <t>平成26年12月1日技術管理課通知の「土木工事等に係る見積りの取扱いについて」より、見積価格の各社平均値の直下の歩掛を採用</t>
    <rPh sb="0" eb="2">
      <t>ヘイセイ</t>
    </rPh>
    <rPh sb="4" eb="5">
      <t>ネン</t>
    </rPh>
    <rPh sb="7" eb="8">
      <t>ガツ</t>
    </rPh>
    <rPh sb="9" eb="10">
      <t>ヒ</t>
    </rPh>
    <rPh sb="10" eb="12">
      <t>ギジュツ</t>
    </rPh>
    <rPh sb="12" eb="15">
      <t>カンリカ</t>
    </rPh>
    <rPh sb="15" eb="17">
      <t>ツウチ</t>
    </rPh>
    <rPh sb="19" eb="21">
      <t>ドボク</t>
    </rPh>
    <rPh sb="21" eb="23">
      <t>コウジ</t>
    </rPh>
    <rPh sb="23" eb="24">
      <t>トウ</t>
    </rPh>
    <rPh sb="25" eb="26">
      <t>カカ</t>
    </rPh>
    <rPh sb="27" eb="29">
      <t>ミツモリ</t>
    </rPh>
    <rPh sb="31" eb="33">
      <t>トリアツカ</t>
    </rPh>
    <rPh sb="42" eb="44">
      <t>ミツモリ</t>
    </rPh>
    <rPh sb="44" eb="46">
      <t>カカク</t>
    </rPh>
    <rPh sb="47" eb="49">
      <t>カクシャ</t>
    </rPh>
    <rPh sb="49" eb="52">
      <t>ヘイキンチ</t>
    </rPh>
    <rPh sb="53" eb="55">
      <t>チョッカ</t>
    </rPh>
    <rPh sb="56" eb="58">
      <t>ブガカリ</t>
    </rPh>
    <rPh sb="59" eb="61">
      <t>サイヨウ</t>
    </rPh>
    <phoneticPr fontId="2"/>
  </si>
  <si>
    <t>※直接経費に関しては土木積算基準の「設計単価（材料単価）の取扱要領」より、見積価格の各社平均額から金額を採用している。</t>
    <rPh sb="1" eb="3">
      <t>チョクセツ</t>
    </rPh>
    <rPh sb="3" eb="5">
      <t>ケイヒ</t>
    </rPh>
    <rPh sb="6" eb="7">
      <t>カン</t>
    </rPh>
    <rPh sb="10" eb="12">
      <t>ドボク</t>
    </rPh>
    <rPh sb="12" eb="14">
      <t>セキサン</t>
    </rPh>
    <rPh sb="14" eb="16">
      <t>キジュン</t>
    </rPh>
    <rPh sb="18" eb="20">
      <t>セッケイ</t>
    </rPh>
    <rPh sb="20" eb="22">
      <t>タンカ</t>
    </rPh>
    <rPh sb="23" eb="25">
      <t>ザイリョウ</t>
    </rPh>
    <rPh sb="25" eb="27">
      <t>タンカ</t>
    </rPh>
    <rPh sb="29" eb="31">
      <t>トリアツカ</t>
    </rPh>
    <rPh sb="31" eb="33">
      <t>ヨウリョウ</t>
    </rPh>
    <rPh sb="37" eb="39">
      <t>ミツモリ</t>
    </rPh>
    <rPh sb="39" eb="41">
      <t>カカク</t>
    </rPh>
    <rPh sb="42" eb="44">
      <t>カクシャ</t>
    </rPh>
    <rPh sb="44" eb="46">
      <t>ヘイキン</t>
    </rPh>
    <rPh sb="46" eb="47">
      <t>ガク</t>
    </rPh>
    <rPh sb="49" eb="51">
      <t>キンガク</t>
    </rPh>
    <rPh sb="52" eb="54">
      <t>サイヨウ</t>
    </rPh>
    <phoneticPr fontId="2"/>
  </si>
  <si>
    <t>←歩掛採用</t>
    <rPh sb="1" eb="3">
      <t>ブガカリ</t>
    </rPh>
    <rPh sb="3" eb="5">
      <t>サイヨウ</t>
    </rPh>
    <phoneticPr fontId="2"/>
  </si>
  <si>
    <t>２．基本方針・目標年次の検討、設定</t>
    <rPh sb="2" eb="4">
      <t>キホン</t>
    </rPh>
    <rPh sb="4" eb="6">
      <t>ホウシン</t>
    </rPh>
    <rPh sb="7" eb="9">
      <t>モクヒョウ</t>
    </rPh>
    <rPh sb="9" eb="11">
      <t>ネンジ</t>
    </rPh>
    <rPh sb="12" eb="14">
      <t>ケントウ</t>
    </rPh>
    <rPh sb="15" eb="17">
      <t>セッテイ</t>
    </rPh>
    <phoneticPr fontId="2"/>
  </si>
  <si>
    <t>３．促進地区における特定事業等の検討</t>
    <rPh sb="2" eb="4">
      <t>ソクシン</t>
    </rPh>
    <rPh sb="4" eb="6">
      <t>チク</t>
    </rPh>
    <rPh sb="10" eb="12">
      <t>トクテイ</t>
    </rPh>
    <rPh sb="12" eb="14">
      <t>ジギョウ</t>
    </rPh>
    <rPh sb="14" eb="15">
      <t>トウ</t>
    </rPh>
    <rPh sb="16" eb="18">
      <t>ケントウ</t>
    </rPh>
    <phoneticPr fontId="2"/>
  </si>
  <si>
    <t>４．特定事業等の調整、設定</t>
    <rPh sb="2" eb="4">
      <t>トクテイ</t>
    </rPh>
    <rPh sb="4" eb="6">
      <t>ジギョウ</t>
    </rPh>
    <rPh sb="6" eb="7">
      <t>トウ</t>
    </rPh>
    <rPh sb="8" eb="10">
      <t>チョウセイ</t>
    </rPh>
    <rPh sb="11" eb="13">
      <t>セッテイ</t>
    </rPh>
    <phoneticPr fontId="2"/>
  </si>
  <si>
    <t>５．その他の事項の検討</t>
    <rPh sb="4" eb="5">
      <t>タ</t>
    </rPh>
    <rPh sb="6" eb="8">
      <t>ジコウ</t>
    </rPh>
    <rPh sb="9" eb="11">
      <t>ケントウ</t>
    </rPh>
    <phoneticPr fontId="2"/>
  </si>
  <si>
    <t>６．計画素案及びパブリックコメント実施支援</t>
    <rPh sb="2" eb="4">
      <t>ケイカク</t>
    </rPh>
    <rPh sb="4" eb="6">
      <t>ソアン</t>
    </rPh>
    <rPh sb="6" eb="7">
      <t>オヨ</t>
    </rPh>
    <rPh sb="17" eb="19">
      <t>ジッシ</t>
    </rPh>
    <rPh sb="19" eb="21">
      <t>シエン</t>
    </rPh>
    <phoneticPr fontId="2"/>
  </si>
  <si>
    <t>７．計画のとりまとめ</t>
    <rPh sb="2" eb="4">
      <t>ケイカク</t>
    </rPh>
    <phoneticPr fontId="2"/>
  </si>
  <si>
    <t>８．協議会の運営支援（協議会３回程度）</t>
    <rPh sb="2" eb="5">
      <t>キョウギカイ</t>
    </rPh>
    <rPh sb="6" eb="8">
      <t>ウンエイ</t>
    </rPh>
    <rPh sb="8" eb="10">
      <t>シエン</t>
    </rPh>
    <rPh sb="11" eb="14">
      <t>キョウギカイ</t>
    </rPh>
    <rPh sb="15" eb="16">
      <t>カイ</t>
    </rPh>
    <rPh sb="16" eb="18">
      <t>テイド</t>
    </rPh>
    <phoneticPr fontId="2"/>
  </si>
  <si>
    <t>９．地区部会（まち歩き点検ワークショップ）・事業者部会等の運営支援（６回程度）</t>
    <phoneticPr fontId="2"/>
  </si>
  <si>
    <t>１０．協議・打合せ（５回程度）</t>
    <phoneticPr fontId="2"/>
  </si>
  <si>
    <t>協議会等運営費</t>
    <rPh sb="0" eb="3">
      <t>キョウギカイ</t>
    </rPh>
    <rPh sb="3" eb="4">
      <t>トウ</t>
    </rPh>
    <rPh sb="4" eb="7">
      <t>ウンエイヒ</t>
    </rPh>
    <phoneticPr fontId="2"/>
  </si>
  <si>
    <t>計画の印刷・製本</t>
    <rPh sb="0" eb="2">
      <t>ケイカク</t>
    </rPh>
    <rPh sb="3" eb="5">
      <t>インサツ</t>
    </rPh>
    <rPh sb="6" eb="8">
      <t>セイホン</t>
    </rPh>
    <phoneticPr fontId="2"/>
  </si>
  <si>
    <t>計画（概要版）の印刷・製本</t>
    <rPh sb="0" eb="2">
      <t>ケイカク</t>
    </rPh>
    <rPh sb="3" eb="5">
      <t>ガイヨウ</t>
    </rPh>
    <rPh sb="5" eb="6">
      <t>バン</t>
    </rPh>
    <rPh sb="8" eb="10">
      <t>インサツ</t>
    </rPh>
    <rPh sb="11" eb="13">
      <t>セイホン</t>
    </rPh>
    <phoneticPr fontId="2"/>
  </si>
  <si>
    <t>部</t>
    <rPh sb="0" eb="1">
      <t>ブ</t>
    </rPh>
    <phoneticPr fontId="2"/>
  </si>
  <si>
    <t>調査名：千葉市バリアフリー基本構想等策定業務委託</t>
    <rPh sb="0" eb="2">
      <t>チョウサ</t>
    </rPh>
    <rPh sb="2" eb="3">
      <t>メイ</t>
    </rPh>
    <rPh sb="4" eb="7">
      <t>チバシ</t>
    </rPh>
    <rPh sb="13" eb="15">
      <t>キホン</t>
    </rPh>
    <rPh sb="15" eb="17">
      <t>コウソウ</t>
    </rPh>
    <rPh sb="17" eb="18">
      <t>トウ</t>
    </rPh>
    <rPh sb="18" eb="20">
      <t>サクテイ</t>
    </rPh>
    <rPh sb="20" eb="22">
      <t>ギョウム</t>
    </rPh>
    <rPh sb="22" eb="24">
      <t>イタク</t>
    </rPh>
    <phoneticPr fontId="2"/>
  </si>
  <si>
    <t>内訳表　【直接経費】</t>
    <rPh sb="7" eb="9">
      <t>ケイヒ</t>
    </rPh>
    <phoneticPr fontId="2"/>
  </si>
  <si>
    <t>内訳表　【直接人件費】</t>
    <phoneticPr fontId="2"/>
  </si>
  <si>
    <t>←異常値により不採用</t>
    <rPh sb="1" eb="4">
      <t>イジョウチ</t>
    </rPh>
    <rPh sb="7" eb="10">
      <t>フサイヨウ</t>
    </rPh>
    <phoneticPr fontId="2"/>
  </si>
  <si>
    <t>２社平均</t>
    <phoneticPr fontId="2"/>
  </si>
  <si>
    <t>２社平均</t>
    <rPh sb="1" eb="2">
      <t>シャ</t>
    </rPh>
    <rPh sb="2" eb="4">
      <t>ヘイキン</t>
    </rPh>
    <phoneticPr fontId="2"/>
  </si>
  <si>
    <t>２社平均</t>
    <rPh sb="1" eb="2">
      <t>シャ</t>
    </rPh>
    <phoneticPr fontId="2"/>
  </si>
  <si>
    <t>　　①「計画及び計画の概要版の印刷・製本」を削除　⇒　印刷・製本については、網計画と合わせて別委託にて対応する。</t>
    <rPh sb="4" eb="6">
      <t>ケイカク</t>
    </rPh>
    <rPh sb="6" eb="7">
      <t>オヨ</t>
    </rPh>
    <rPh sb="8" eb="10">
      <t>ケイカク</t>
    </rPh>
    <rPh sb="11" eb="13">
      <t>ガイヨウ</t>
    </rPh>
    <rPh sb="13" eb="14">
      <t>バン</t>
    </rPh>
    <rPh sb="15" eb="17">
      <t>インサツ</t>
    </rPh>
    <rPh sb="18" eb="20">
      <t>セイホン</t>
    </rPh>
    <rPh sb="22" eb="24">
      <t>サクジョ</t>
    </rPh>
    <rPh sb="27" eb="29">
      <t>インサツ</t>
    </rPh>
    <rPh sb="30" eb="32">
      <t>セイホン</t>
    </rPh>
    <rPh sb="38" eb="41">
      <t>モウケイカク</t>
    </rPh>
    <rPh sb="42" eb="43">
      <t>ア</t>
    </rPh>
    <rPh sb="51" eb="53">
      <t>タイオウ</t>
    </rPh>
    <phoneticPr fontId="2"/>
  </si>
  <si>
    <t>※㈱国際開発コンサルタンツの見積もりは、異常値により不採用としたため、２社にて平均をとる。</t>
    <rPh sb="2" eb="4">
      <t>コクサイ</t>
    </rPh>
    <rPh sb="4" eb="6">
      <t>カイハツ</t>
    </rPh>
    <rPh sb="14" eb="16">
      <t>ミツ</t>
    </rPh>
    <rPh sb="20" eb="23">
      <t>イジョウチ</t>
    </rPh>
    <rPh sb="26" eb="29">
      <t>フサイヨウ</t>
    </rPh>
    <rPh sb="36" eb="37">
      <t>シャ</t>
    </rPh>
    <rPh sb="39" eb="41">
      <t>ヘイキン</t>
    </rPh>
    <phoneticPr fontId="2"/>
  </si>
  <si>
    <t>積算基準2.3*直接人件費^0.44
(下限10,000～上限170,000)</t>
    <rPh sb="0" eb="2">
      <t>セキサン</t>
    </rPh>
    <rPh sb="2" eb="4">
      <t>キジュン</t>
    </rPh>
    <rPh sb="8" eb="10">
      <t>チョクセツ</t>
    </rPh>
    <rPh sb="10" eb="13">
      <t>ジンケンヒ</t>
    </rPh>
    <rPh sb="20" eb="22">
      <t>カゲン</t>
    </rPh>
    <rPh sb="29" eb="31">
      <t>ジョウゲン</t>
    </rPh>
    <phoneticPr fontId="2"/>
  </si>
  <si>
    <t>※10．協議・打合せに関しては土木積算基準（計画調査編）の「調査、計画標準歩掛（P.4-1-1）」より、主任技師：0.5、技師（A)：0.5、技師（B)：0.5を採用している。</t>
    <rPh sb="4" eb="6">
      <t>キョウギ</t>
    </rPh>
    <rPh sb="7" eb="9">
      <t>ウチアワ</t>
    </rPh>
    <rPh sb="11" eb="12">
      <t>カン</t>
    </rPh>
    <rPh sb="15" eb="17">
      <t>ドボク</t>
    </rPh>
    <rPh sb="17" eb="19">
      <t>セキサン</t>
    </rPh>
    <rPh sb="19" eb="21">
      <t>キジュン</t>
    </rPh>
    <rPh sb="22" eb="24">
      <t>ケイカク</t>
    </rPh>
    <rPh sb="24" eb="26">
      <t>チョウサ</t>
    </rPh>
    <rPh sb="26" eb="27">
      <t>ヘン</t>
    </rPh>
    <rPh sb="30" eb="32">
      <t>チョウサ</t>
    </rPh>
    <rPh sb="33" eb="35">
      <t>ケイカク</t>
    </rPh>
    <rPh sb="35" eb="37">
      <t>ヒョウジュン</t>
    </rPh>
    <rPh sb="37" eb="39">
      <t>ブガカリ</t>
    </rPh>
    <rPh sb="52" eb="54">
      <t>シュニン</t>
    </rPh>
    <rPh sb="54" eb="56">
      <t>ギシ</t>
    </rPh>
    <rPh sb="61" eb="63">
      <t>ギシ</t>
    </rPh>
    <rPh sb="71" eb="73">
      <t>ギシ</t>
    </rPh>
    <rPh sb="81" eb="83">
      <t>サイヨウ</t>
    </rPh>
    <phoneticPr fontId="2"/>
  </si>
  <si>
    <t>※見積りの結果、採用値が委託限度額（20,000,000円）を超えてしまったため、以下のとおり対応する。</t>
    <rPh sb="1" eb="3">
      <t>ミツモリ</t>
    </rPh>
    <rPh sb="5" eb="7">
      <t>ケッカ</t>
    </rPh>
    <rPh sb="8" eb="10">
      <t>サイヨウ</t>
    </rPh>
    <rPh sb="10" eb="11">
      <t>チ</t>
    </rPh>
    <rPh sb="12" eb="14">
      <t>イタク</t>
    </rPh>
    <rPh sb="14" eb="16">
      <t>ゲンド</t>
    </rPh>
    <rPh sb="16" eb="17">
      <t>ガク</t>
    </rPh>
    <rPh sb="28" eb="29">
      <t>エン</t>
    </rPh>
    <rPh sb="31" eb="32">
      <t>コ</t>
    </rPh>
    <rPh sb="41" eb="43">
      <t>イカ</t>
    </rPh>
    <rPh sb="47" eb="49">
      <t>タイオウ</t>
    </rPh>
    <phoneticPr fontId="2"/>
  </si>
  <si>
    <t>平均（２社）</t>
    <rPh sb="0" eb="2">
      <t>ヘイキン</t>
    </rPh>
    <rPh sb="4" eb="5">
      <t>シャ</t>
    </rPh>
    <phoneticPr fontId="2"/>
  </si>
  <si>
    <t>２社平均額</t>
    <rPh sb="1" eb="2">
      <t>シャ</t>
    </rPh>
    <rPh sb="2" eb="4">
      <t>ヘイキン</t>
    </rPh>
    <rPh sb="4" eb="5">
      <t>ガク</t>
    </rPh>
    <phoneticPr fontId="2"/>
  </si>
  <si>
    <t>調査名：地区別バリアフリー基本構想策定業務委託</t>
    <rPh sb="0" eb="2">
      <t>チョウサ</t>
    </rPh>
    <rPh sb="2" eb="3">
      <t>メイ</t>
    </rPh>
    <rPh sb="4" eb="6">
      <t>チク</t>
    </rPh>
    <rPh sb="6" eb="7">
      <t>ベツ</t>
    </rPh>
    <rPh sb="13" eb="15">
      <t>キホン</t>
    </rPh>
    <rPh sb="15" eb="17">
      <t>コウソウ</t>
    </rPh>
    <rPh sb="17" eb="19">
      <t>サクテイ</t>
    </rPh>
    <rPh sb="19" eb="21">
      <t>ギョウム</t>
    </rPh>
    <rPh sb="21" eb="23">
      <t>イタク</t>
    </rPh>
    <phoneticPr fontId="2"/>
  </si>
  <si>
    <r>
      <t>　　　　　　　　　　　　　　　　　　人     工　　</t>
    </r>
    <r>
      <rPr>
        <sz val="8"/>
        <rFont val="ＭＳ Ｐゴシック"/>
        <family val="3"/>
        <charset val="128"/>
      </rPr>
      <t xml:space="preserve">（ ) 内単価
</t>
    </r>
    <r>
      <rPr>
        <sz val="11"/>
        <rFont val="ＭＳ Ｐゴシック"/>
        <family val="3"/>
        <charset val="128"/>
      </rPr>
      <t xml:space="preserve">項　　　目
</t>
    </r>
    <r>
      <rPr>
        <sz val="8"/>
        <rFont val="ＭＳ Ｐゴシック"/>
        <family val="3"/>
        <charset val="128"/>
      </rPr>
      <t>上段：数量（人日）　下段：金額（円）</t>
    </r>
    <rPh sb="18" eb="19">
      <t>ニン</t>
    </rPh>
    <rPh sb="24" eb="25">
      <t>ク</t>
    </rPh>
    <rPh sb="31" eb="32">
      <t>ナイ</t>
    </rPh>
    <rPh sb="32" eb="34">
      <t>タンカ</t>
    </rPh>
    <rPh sb="35" eb="36">
      <t>コウ</t>
    </rPh>
    <rPh sb="39" eb="40">
      <t>メ</t>
    </rPh>
    <rPh sb="41" eb="43">
      <t>ジョウダン</t>
    </rPh>
    <rPh sb="44" eb="46">
      <t>スウリョウ</t>
    </rPh>
    <rPh sb="47" eb="48">
      <t>ニン</t>
    </rPh>
    <rPh sb="48" eb="49">
      <t>ニチ</t>
    </rPh>
    <rPh sb="51" eb="53">
      <t>カダン</t>
    </rPh>
    <rPh sb="54" eb="56">
      <t>キンガク</t>
    </rPh>
    <rPh sb="57" eb="58">
      <t>エン</t>
    </rPh>
    <phoneticPr fontId="2"/>
  </si>
  <si>
    <t>２．１　バリアフリー基本構想（稲毛地区）のとりまとめ</t>
    <rPh sb="10" eb="14">
      <t>キホンコウソウ</t>
    </rPh>
    <rPh sb="15" eb="17">
      <t>イナゲ</t>
    </rPh>
    <rPh sb="17" eb="19">
      <t>チク</t>
    </rPh>
    <phoneticPr fontId="2"/>
  </si>
  <si>
    <t>２．２　特定事業計画調整・検討</t>
    <rPh sb="4" eb="6">
      <t>トクテイ</t>
    </rPh>
    <rPh sb="6" eb="8">
      <t>ジギョウ</t>
    </rPh>
    <rPh sb="8" eb="10">
      <t>ケイカク</t>
    </rPh>
    <rPh sb="10" eb="12">
      <t>チョウセイ</t>
    </rPh>
    <rPh sb="13" eb="15">
      <t>ケントウ</t>
    </rPh>
    <phoneticPr fontId="2"/>
  </si>
  <si>
    <t>２．３　特定事業計画のとりまとめ</t>
    <rPh sb="4" eb="6">
      <t>トクテイ</t>
    </rPh>
    <rPh sb="6" eb="8">
      <t>ジギョウ</t>
    </rPh>
    <rPh sb="8" eb="10">
      <t>ケイカク</t>
    </rPh>
    <phoneticPr fontId="2"/>
  </si>
  <si>
    <t>３．１　協議会の運営支援（２回）</t>
    <rPh sb="4" eb="7">
      <t>キョウギカイ</t>
    </rPh>
    <rPh sb="8" eb="10">
      <t>ウンエイ</t>
    </rPh>
    <rPh sb="10" eb="12">
      <t>シエン</t>
    </rPh>
    <rPh sb="14" eb="15">
      <t>カイ</t>
    </rPh>
    <phoneticPr fontId="2"/>
  </si>
  <si>
    <t>３．２　地区ＷＧ、事業者ＷＧの開催支援</t>
    <rPh sb="4" eb="6">
      <t>チク</t>
    </rPh>
    <rPh sb="9" eb="11">
      <t>ジギョウ</t>
    </rPh>
    <rPh sb="11" eb="12">
      <t>シャ</t>
    </rPh>
    <rPh sb="15" eb="17">
      <t>カイサイ</t>
    </rPh>
    <rPh sb="17" eb="19">
      <t>シエン</t>
    </rPh>
    <phoneticPr fontId="2"/>
  </si>
  <si>
    <t>４．１　千葉都心地区における重点整備地区の設定検討</t>
    <rPh sb="4" eb="6">
      <t>チバ</t>
    </rPh>
    <rPh sb="6" eb="8">
      <t>トシン</t>
    </rPh>
    <rPh sb="8" eb="10">
      <t>チク</t>
    </rPh>
    <rPh sb="14" eb="16">
      <t>ジュウテン</t>
    </rPh>
    <rPh sb="16" eb="18">
      <t>セイビ</t>
    </rPh>
    <rPh sb="18" eb="20">
      <t>チク</t>
    </rPh>
    <rPh sb="21" eb="23">
      <t>セッテイ</t>
    </rPh>
    <rPh sb="23" eb="25">
      <t>ケントウ</t>
    </rPh>
    <phoneticPr fontId="2"/>
  </si>
  <si>
    <t>４．２　地区ＷＧ、事業者ＷＧの開催準備</t>
    <rPh sb="4" eb="6">
      <t>チク</t>
    </rPh>
    <rPh sb="9" eb="11">
      <t>ジギョウ</t>
    </rPh>
    <rPh sb="11" eb="12">
      <t>シャ</t>
    </rPh>
    <rPh sb="15" eb="17">
      <t>カイサイ</t>
    </rPh>
    <rPh sb="17" eb="19">
      <t>ジュンビ</t>
    </rPh>
    <phoneticPr fontId="2"/>
  </si>
  <si>
    <t>４．３　策定に向けたスケジュール検討</t>
    <rPh sb="4" eb="6">
      <t>サクテイ</t>
    </rPh>
    <rPh sb="7" eb="8">
      <t>ム</t>
    </rPh>
    <rPh sb="16" eb="18">
      <t>ケントウ</t>
    </rPh>
    <phoneticPr fontId="2"/>
  </si>
  <si>
    <t>５．　協議・打合せ</t>
    <rPh sb="3" eb="5">
      <t>キョウギ</t>
    </rPh>
    <rPh sb="6" eb="8">
      <t>ウチアワ</t>
    </rPh>
    <phoneticPr fontId="2"/>
  </si>
  <si>
    <t>協議会・地区ＷＧ・事業者ＷＧ等運営費</t>
    <rPh sb="0" eb="3">
      <t>キョウギカイ</t>
    </rPh>
    <rPh sb="4" eb="6">
      <t>チク</t>
    </rPh>
    <rPh sb="9" eb="11">
      <t>ジギョウ</t>
    </rPh>
    <rPh sb="11" eb="12">
      <t>シャ</t>
    </rPh>
    <rPh sb="14" eb="15">
      <t>トウ</t>
    </rPh>
    <rPh sb="15" eb="18">
      <t>ウンエイヒ</t>
    </rPh>
    <phoneticPr fontId="2"/>
  </si>
  <si>
    <t>手話通訳、点検交通費、保険加入等</t>
    <rPh sb="0" eb="2">
      <t>シュワ</t>
    </rPh>
    <rPh sb="2" eb="4">
      <t>ツウヤク</t>
    </rPh>
    <rPh sb="5" eb="7">
      <t>テンケン</t>
    </rPh>
    <rPh sb="7" eb="10">
      <t>コウツウヒ</t>
    </rPh>
    <rPh sb="11" eb="13">
      <t>ホケン</t>
    </rPh>
    <rPh sb="13" eb="15">
      <t>カニュウ</t>
    </rPh>
    <rPh sb="15" eb="16">
      <t>トウ</t>
    </rPh>
    <phoneticPr fontId="2"/>
  </si>
  <si>
    <t>バリアフリー基本構想の印刷・製本（デザイン含む）</t>
    <rPh sb="6" eb="8">
      <t>キホン</t>
    </rPh>
    <rPh sb="8" eb="10">
      <t>コウソウ</t>
    </rPh>
    <rPh sb="11" eb="13">
      <t>インサツ</t>
    </rPh>
    <rPh sb="14" eb="16">
      <t>セイホン</t>
    </rPh>
    <rPh sb="21" eb="22">
      <t>フク</t>
    </rPh>
    <phoneticPr fontId="2"/>
  </si>
  <si>
    <t>両面印刷くるみ綴じ製本を想定</t>
    <rPh sb="0" eb="2">
      <t>リョウメン</t>
    </rPh>
    <rPh sb="2" eb="4">
      <t>インサツ</t>
    </rPh>
    <rPh sb="7" eb="8">
      <t>ト</t>
    </rPh>
    <rPh sb="9" eb="11">
      <t>セイホン</t>
    </rPh>
    <rPh sb="12" eb="14">
      <t>ソウテイ</t>
    </rPh>
    <phoneticPr fontId="2"/>
  </si>
  <si>
    <t>バリアフリー基本構想（概要版）の印刷・製本（デザイン含む）</t>
    <rPh sb="6" eb="8">
      <t>キホン</t>
    </rPh>
    <rPh sb="8" eb="10">
      <t>コウソウ</t>
    </rPh>
    <rPh sb="11" eb="13">
      <t>ガイヨウ</t>
    </rPh>
    <rPh sb="13" eb="14">
      <t>バン</t>
    </rPh>
    <rPh sb="16" eb="18">
      <t>インサツ</t>
    </rPh>
    <rPh sb="19" eb="21">
      <t>セイホン</t>
    </rPh>
    <rPh sb="26" eb="27">
      <t>フク</t>
    </rPh>
    <phoneticPr fontId="2"/>
  </si>
  <si>
    <t>A3カラー4ページ印刷中綴じ（A4版換算で8ページ）</t>
    <rPh sb="9" eb="11">
      <t>インサツ</t>
    </rPh>
    <rPh sb="11" eb="12">
      <t>ナカ</t>
    </rPh>
    <rPh sb="12" eb="13">
      <t>ト</t>
    </rPh>
    <rPh sb="17" eb="18">
      <t>バン</t>
    </rPh>
    <rPh sb="18" eb="20">
      <t>カンサン</t>
    </rPh>
    <phoneticPr fontId="2"/>
  </si>
  <si>
    <t>業務成果報告書作成費</t>
    <rPh sb="0" eb="2">
      <t>ギョウム</t>
    </rPh>
    <rPh sb="2" eb="4">
      <t>セイカ</t>
    </rPh>
    <rPh sb="4" eb="7">
      <t>ホウコクショ</t>
    </rPh>
    <rPh sb="7" eb="9">
      <t>サクセイ</t>
    </rPh>
    <rPh sb="9" eb="10">
      <t>ヒ</t>
    </rPh>
    <phoneticPr fontId="2"/>
  </si>
  <si>
    <t>成果品電子データ作成費（２部（正・副））</t>
    <rPh sb="0" eb="2">
      <t>セイカ</t>
    </rPh>
    <rPh sb="2" eb="3">
      <t>ヒン</t>
    </rPh>
    <rPh sb="3" eb="5">
      <t>デンシ</t>
    </rPh>
    <rPh sb="8" eb="10">
      <t>サクセイ</t>
    </rPh>
    <rPh sb="10" eb="11">
      <t>ヒ</t>
    </rPh>
    <rPh sb="13" eb="14">
      <t>ブ</t>
    </rPh>
    <rPh sb="15" eb="16">
      <t>タダシ</t>
    </rPh>
    <rPh sb="17" eb="18">
      <t>フク</t>
    </rPh>
    <phoneticPr fontId="2"/>
  </si>
  <si>
    <t>３社平均</t>
    <rPh sb="1" eb="2">
      <t>シャ</t>
    </rPh>
    <rPh sb="2" eb="4">
      <t>ヘイキン</t>
    </rPh>
    <phoneticPr fontId="2"/>
  </si>
  <si>
    <t>平均（３社）</t>
    <rPh sb="0" eb="2">
      <t>ヘイキン</t>
    </rPh>
    <rPh sb="4" eb="5">
      <t>シャ</t>
    </rPh>
    <phoneticPr fontId="2"/>
  </si>
  <si>
    <t>採用値</t>
    <rPh sb="0" eb="2">
      <t>サイヨウ</t>
    </rPh>
    <rPh sb="2" eb="3">
      <t>アタイ</t>
    </rPh>
    <phoneticPr fontId="2"/>
  </si>
  <si>
    <t>※見積りの結果、採用値が委託限度額（10,000,000円）を超えてしまったため、以下のとおり対応する。</t>
    <rPh sb="1" eb="3">
      <t>ミツモリ</t>
    </rPh>
    <rPh sb="5" eb="7">
      <t>ケッカ</t>
    </rPh>
    <rPh sb="8" eb="10">
      <t>サイヨウ</t>
    </rPh>
    <rPh sb="10" eb="11">
      <t>チ</t>
    </rPh>
    <rPh sb="12" eb="14">
      <t>イタク</t>
    </rPh>
    <rPh sb="14" eb="16">
      <t>ゲンド</t>
    </rPh>
    <rPh sb="16" eb="17">
      <t>ガク</t>
    </rPh>
    <rPh sb="28" eb="29">
      <t>エン</t>
    </rPh>
    <rPh sb="31" eb="32">
      <t>コ</t>
    </rPh>
    <rPh sb="41" eb="43">
      <t>イカ</t>
    </rPh>
    <rPh sb="47" eb="49">
      <t>タイオウ</t>
    </rPh>
    <phoneticPr fontId="2"/>
  </si>
  <si>
    <t>4-1～4-3の千葉都心地区における検討等を削除</t>
    <rPh sb="8" eb="10">
      <t>チバ</t>
    </rPh>
    <rPh sb="10" eb="12">
      <t>トシン</t>
    </rPh>
    <rPh sb="12" eb="14">
      <t>チク</t>
    </rPh>
    <rPh sb="18" eb="20">
      <t>ケントウ</t>
    </rPh>
    <rPh sb="20" eb="21">
      <t>トウ</t>
    </rPh>
    <rPh sb="22" eb="24">
      <t>サクジョ</t>
    </rPh>
    <phoneticPr fontId="2"/>
  </si>
  <si>
    <t>バリアフリー基本構想の印刷・製本の部数を半減</t>
    <rPh sb="6" eb="10">
      <t>キホンコウソウ</t>
    </rPh>
    <rPh sb="11" eb="13">
      <t>インサツ</t>
    </rPh>
    <rPh sb="14" eb="16">
      <t>セイホン</t>
    </rPh>
    <rPh sb="17" eb="19">
      <t>ブスウ</t>
    </rPh>
    <rPh sb="20" eb="22">
      <t>ハンゲン</t>
    </rPh>
    <phoneticPr fontId="2"/>
  </si>
  <si>
    <t>調査名：地区別バリアフリー基本構想策定業務委託</t>
    <rPh sb="0" eb="2">
      <t>チョウサ</t>
    </rPh>
    <rPh sb="2" eb="3">
      <t>メイ</t>
    </rPh>
    <rPh sb="4" eb="7">
      <t>チクベツ</t>
    </rPh>
    <rPh sb="13" eb="15">
      <t>キホン</t>
    </rPh>
    <rPh sb="15" eb="17">
      <t>コウソウ</t>
    </rPh>
    <rPh sb="17" eb="19">
      <t>サクテイ</t>
    </rPh>
    <rPh sb="19" eb="21">
      <t>ギョウム</t>
    </rPh>
    <rPh sb="21" eb="23">
      <t>イタク</t>
    </rPh>
    <phoneticPr fontId="2"/>
  </si>
  <si>
    <t>備考</t>
    <rPh sb="0" eb="2">
      <t>ビコウ</t>
    </rPh>
    <phoneticPr fontId="19"/>
  </si>
  <si>
    <t>１．計画準備</t>
    <rPh sb="2" eb="4">
      <t>ケイカク</t>
    </rPh>
    <rPh sb="4" eb="6">
      <t>ジュンビ</t>
    </rPh>
    <phoneticPr fontId="2"/>
  </si>
  <si>
    <t>項目</t>
    <rPh sb="0" eb="2">
      <t>コウモク</t>
    </rPh>
    <phoneticPr fontId="19"/>
  </si>
  <si>
    <t>部</t>
    <rPh sb="0" eb="1">
      <t>ブ</t>
    </rPh>
    <phoneticPr fontId="19"/>
  </si>
  <si>
    <t>-</t>
    <phoneticPr fontId="19"/>
  </si>
  <si>
    <t>内訳表【直接人件費】参照</t>
  </si>
  <si>
    <t>内訳表【直接経費】参照</t>
  </si>
  <si>
    <t>（①直接人件費）×0.35/（1-0.35）</t>
  </si>
  <si>
    <t>①＋②＋③</t>
  </si>
  <si>
    <t>業務原価×0.35/（1-0.35）-端数処理</t>
  </si>
  <si>
    <t>業務原価＋一般管理費等</t>
  </si>
  <si>
    <t>（上記金額） × 10％</t>
  </si>
  <si>
    <t>合　計</t>
    <phoneticPr fontId="2"/>
  </si>
  <si>
    <t>金額（円）</t>
    <rPh sb="0" eb="1">
      <t>キン</t>
    </rPh>
    <rPh sb="1" eb="2">
      <t>ガク</t>
    </rPh>
    <rPh sb="3" eb="4">
      <t>エン</t>
    </rPh>
    <phoneticPr fontId="3"/>
  </si>
  <si>
    <t>（１）報告書（紙）</t>
    <phoneticPr fontId="19"/>
  </si>
  <si>
    <t>（２）電子データ</t>
    <phoneticPr fontId="19"/>
  </si>
  <si>
    <r>
      <t>　　　　　　　　　　</t>
    </r>
    <r>
      <rPr>
        <sz val="10"/>
        <rFont val="BIZ UDゴシック"/>
        <family val="3"/>
        <charset val="128"/>
      </rPr>
      <t>人     工</t>
    </r>
    <r>
      <rPr>
        <sz val="11"/>
        <rFont val="BIZ UDゴシック"/>
        <family val="3"/>
        <charset val="128"/>
      </rPr>
      <t>　</t>
    </r>
    <r>
      <rPr>
        <sz val="8"/>
        <rFont val="BIZ UDゴシック"/>
        <family val="3"/>
        <charset val="128"/>
      </rPr>
      <t xml:space="preserve">（ ) 内単価
</t>
    </r>
    <r>
      <rPr>
        <sz val="10"/>
        <rFont val="BIZ UDゴシック"/>
        <family val="3"/>
        <charset val="128"/>
      </rPr>
      <t>項　　　目</t>
    </r>
    <r>
      <rPr>
        <sz val="11"/>
        <rFont val="BIZ UDゴシック"/>
        <family val="3"/>
        <charset val="128"/>
      </rPr>
      <t xml:space="preserve">
</t>
    </r>
    <r>
      <rPr>
        <sz val="8"/>
        <rFont val="BIZ UDゴシック"/>
        <family val="3"/>
        <charset val="128"/>
      </rPr>
      <t>上段：数量（人日）　下段：金額（円）</t>
    </r>
    <rPh sb="10" eb="11">
      <t>ニン</t>
    </rPh>
    <rPh sb="16" eb="17">
      <t>ク</t>
    </rPh>
    <rPh sb="22" eb="23">
      <t>ナイ</t>
    </rPh>
    <rPh sb="23" eb="25">
      <t>タンカ</t>
    </rPh>
    <rPh sb="26" eb="27">
      <t>コウ</t>
    </rPh>
    <rPh sb="30" eb="31">
      <t>メ</t>
    </rPh>
    <rPh sb="32" eb="34">
      <t>ジョウダン</t>
    </rPh>
    <rPh sb="35" eb="37">
      <t>スウリョウ</t>
    </rPh>
    <rPh sb="38" eb="39">
      <t>ニン</t>
    </rPh>
    <rPh sb="39" eb="40">
      <t>ニチ</t>
    </rPh>
    <rPh sb="42" eb="44">
      <t>カダン</t>
    </rPh>
    <rPh sb="45" eb="47">
      <t>キンガク</t>
    </rPh>
    <rPh sb="48" eb="49">
      <t>エン</t>
    </rPh>
    <phoneticPr fontId="2"/>
  </si>
  <si>
    <t>見積調書</t>
    <rPh sb="0" eb="2">
      <t>ミツモリ</t>
    </rPh>
    <rPh sb="2" eb="4">
      <t>チョウショ</t>
    </rPh>
    <phoneticPr fontId="2"/>
  </si>
  <si>
    <t>３．施策検討</t>
    <rPh sb="2" eb="6">
      <t>セサクケントウ</t>
    </rPh>
    <phoneticPr fontId="2"/>
  </si>
  <si>
    <t>４．打合せ協議</t>
    <rPh sb="2" eb="4">
      <t>ウチアワ</t>
    </rPh>
    <rPh sb="5" eb="7">
      <t>キョウギ</t>
    </rPh>
    <phoneticPr fontId="2"/>
  </si>
  <si>
    <t>セット</t>
    <phoneticPr fontId="19"/>
  </si>
  <si>
    <t xml:space="preserve"> ２－２．モノレール沿線地域での人の移動・活動の現状分析</t>
    <rPh sb="10" eb="12">
      <t>エンセン</t>
    </rPh>
    <rPh sb="12" eb="14">
      <t>チイキ</t>
    </rPh>
    <rPh sb="16" eb="17">
      <t>ヒト</t>
    </rPh>
    <rPh sb="18" eb="20">
      <t>イドウ</t>
    </rPh>
    <rPh sb="21" eb="23">
      <t>カツドウ</t>
    </rPh>
    <rPh sb="24" eb="26">
      <t>ゲンジョウ</t>
    </rPh>
    <rPh sb="26" eb="28">
      <t>ブンセキ</t>
    </rPh>
    <phoneticPr fontId="2"/>
  </si>
  <si>
    <t>２．モノレールを取り巻く現状の把握</t>
    <rPh sb="8" eb="9">
      <t>ト</t>
    </rPh>
    <rPh sb="10" eb="11">
      <t>マ</t>
    </rPh>
    <rPh sb="12" eb="14">
      <t>ゲンジョウ</t>
    </rPh>
    <rPh sb="15" eb="17">
      <t>ハアク</t>
    </rPh>
    <phoneticPr fontId="2"/>
  </si>
  <si>
    <t xml:space="preserve"> ２－１．人口、土地利用、都市機能の立地等の現況整理</t>
    <rPh sb="5" eb="7">
      <t>ジンコウ</t>
    </rPh>
    <rPh sb="8" eb="10">
      <t>トチ</t>
    </rPh>
    <rPh sb="10" eb="12">
      <t>リヨウ</t>
    </rPh>
    <rPh sb="13" eb="15">
      <t>トシ</t>
    </rPh>
    <rPh sb="15" eb="17">
      <t>キノウ</t>
    </rPh>
    <rPh sb="18" eb="20">
      <t>リッチ</t>
    </rPh>
    <rPh sb="20" eb="21">
      <t>トウ</t>
    </rPh>
    <rPh sb="22" eb="24">
      <t>ゲンキョウ</t>
    </rPh>
    <rPh sb="24" eb="26">
      <t>セイリ</t>
    </rPh>
    <phoneticPr fontId="2"/>
  </si>
  <si>
    <t>５．成果物</t>
    <rPh sb="2" eb="4">
      <t>セイカ</t>
    </rPh>
    <rPh sb="4" eb="5">
      <t>ブツ</t>
    </rPh>
    <phoneticPr fontId="19"/>
  </si>
  <si>
    <t>委　託　名：千葉都市モノレール沿線まちづくり基礎調査業務委託</t>
    <rPh sb="0" eb="1">
      <t>イ</t>
    </rPh>
    <rPh sb="2" eb="3">
      <t>タク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</si>
</sst>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\(#,###&quot;円&quot;\)"/>
    <numFmt numFmtId="179" formatCode="#,##0.00_);[Red]\(#,##0.00\)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2"/>
      <name val="BIZ UDゴシック"/>
      <family val="3"/>
      <charset val="128"/>
    </font>
    <font>
      <sz val="14"/>
      <name val="BIZ UDゴシック"/>
      <family val="3"/>
      <charset val="128"/>
    </font>
    <font>
      <b/>
      <sz val="14"/>
      <name val="BIZ UDゴシック"/>
      <family val="3"/>
      <charset val="128"/>
    </font>
    <font>
      <sz val="11"/>
      <name val="BIZ UDゴシック"/>
      <family val="3"/>
      <charset val="128"/>
    </font>
    <font>
      <sz val="20"/>
      <name val="BIZ UDゴシック"/>
      <family val="3"/>
      <charset val="128"/>
    </font>
    <font>
      <b/>
      <sz val="20"/>
      <name val="BIZ UDゴシック"/>
      <family val="3"/>
      <charset val="128"/>
    </font>
    <font>
      <sz val="16"/>
      <name val="BIZ UDゴシック"/>
      <family val="3"/>
      <charset val="128"/>
    </font>
    <font>
      <b/>
      <sz val="16"/>
      <name val="BIZ UDゴシック"/>
      <family val="3"/>
      <charset val="128"/>
    </font>
    <font>
      <b/>
      <sz val="12"/>
      <name val="BIZ UDゴシック"/>
      <family val="3"/>
      <charset val="128"/>
    </font>
    <font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9"/>
      <name val="BIZ UDゴシック"/>
      <family val="3"/>
      <charset val="128"/>
    </font>
    <font>
      <b/>
      <sz val="18"/>
      <name val="BIZ UD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252296517838"/>
        <bgColor indexed="64"/>
      </patternFill>
    </fill>
    <fill>
      <patternFill patternType="solid">
        <fgColor theme="8" tint="0.79998168889431442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medium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medium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medium">
        <color indexed="64"/>
      </diagonal>
    </border>
    <border diagonalUp="1">
      <left/>
      <right style="medium">
        <color indexed="64"/>
      </right>
      <top style="hair">
        <color indexed="64"/>
      </top>
      <bottom style="thin">
        <color indexed="64"/>
      </bottom>
      <diagonal style="medium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medium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medium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43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179" fontId="5" fillId="0" borderId="0" xfId="1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8" fontId="8" fillId="0" borderId="4" xfId="0" applyNumberFormat="1" applyFont="1" applyBorder="1" applyAlignment="1">
      <alignment horizontal="center" vertical="center"/>
    </xf>
    <xf numFmtId="178" fontId="8" fillId="0" borderId="5" xfId="0" applyNumberFormat="1" applyFont="1" applyBorder="1" applyAlignment="1">
      <alignment horizontal="center" vertical="center"/>
    </xf>
    <xf numFmtId="38" fontId="1" fillId="0" borderId="6" xfId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177" fontId="5" fillId="0" borderId="0" xfId="1" applyNumberFormat="1" applyFont="1" applyFill="1" applyBorder="1" applyAlignment="1">
      <alignment vertical="center"/>
    </xf>
    <xf numFmtId="177" fontId="1" fillId="0" borderId="0" xfId="0" applyNumberFormat="1" applyFont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77" fontId="5" fillId="0" borderId="0" xfId="1" quotePrefix="1" applyNumberFormat="1" applyFont="1" applyFill="1" applyBorder="1" applyAlignment="1">
      <alignment horizontal="right" vertical="center"/>
    </xf>
    <xf numFmtId="177" fontId="5" fillId="0" borderId="0" xfId="1" applyNumberFormat="1" applyFont="1" applyFill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177" fontId="1" fillId="0" borderId="7" xfId="0" applyNumberFormat="1" applyFont="1" applyBorder="1">
      <alignment vertical="center"/>
    </xf>
    <xf numFmtId="0" fontId="11" fillId="0" borderId="7" xfId="0" applyFont="1" applyBorder="1">
      <alignment vertical="center"/>
    </xf>
    <xf numFmtId="0" fontId="5" fillId="0" borderId="9" xfId="0" quotePrefix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7" fontId="5" fillId="0" borderId="11" xfId="1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" fontId="0" fillId="0" borderId="12" xfId="0" applyNumberFormat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>
      <alignment vertical="center"/>
    </xf>
    <xf numFmtId="0" fontId="0" fillId="0" borderId="7" xfId="0" applyBorder="1" applyAlignment="1">
      <alignment horizontal="left" vertical="center" wrapText="1"/>
    </xf>
    <xf numFmtId="179" fontId="5" fillId="0" borderId="3" xfId="1" applyNumberFormat="1" applyFont="1" applyFill="1" applyBorder="1" applyAlignment="1">
      <alignment vertical="center"/>
    </xf>
    <xf numFmtId="177" fontId="5" fillId="2" borderId="14" xfId="1" applyNumberFormat="1" applyFont="1" applyFill="1" applyBorder="1" applyAlignment="1">
      <alignment vertical="center"/>
    </xf>
    <xf numFmtId="179" fontId="5" fillId="3" borderId="15" xfId="0" applyNumberFormat="1" applyFont="1" applyFill="1" applyBorder="1" applyProtection="1">
      <alignment vertical="center"/>
      <protection locked="0"/>
    </xf>
    <xf numFmtId="177" fontId="5" fillId="2" borderId="16" xfId="0" applyNumberFormat="1" applyFont="1" applyFill="1" applyBorder="1" applyProtection="1">
      <alignment vertical="center"/>
      <protection locked="0"/>
    </xf>
    <xf numFmtId="177" fontId="5" fillId="0" borderId="11" xfId="1" quotePrefix="1" applyNumberFormat="1" applyFont="1" applyBorder="1" applyAlignment="1">
      <alignment horizontal="right" vertical="center"/>
    </xf>
    <xf numFmtId="177" fontId="5" fillId="0" borderId="11" xfId="1" applyNumberFormat="1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177" fontId="5" fillId="0" borderId="17" xfId="1" applyNumberFormat="1" applyFont="1" applyBorder="1" applyAlignment="1">
      <alignment vertical="center"/>
    </xf>
    <xf numFmtId="0" fontId="0" fillId="0" borderId="18" xfId="0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178" fontId="8" fillId="0" borderId="2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21" xfId="0" applyNumberFormat="1" applyBorder="1">
      <alignment vertical="center"/>
    </xf>
    <xf numFmtId="0" fontId="8" fillId="0" borderId="22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3" fontId="0" fillId="0" borderId="8" xfId="0" applyNumberFormat="1" applyBorder="1">
      <alignment vertical="center"/>
    </xf>
    <xf numFmtId="177" fontId="1" fillId="0" borderId="25" xfId="0" applyNumberFormat="1" applyFont="1" applyBorder="1">
      <alignment vertical="center"/>
    </xf>
    <xf numFmtId="177" fontId="5" fillId="5" borderId="26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77" fontId="0" fillId="5" borderId="27" xfId="0" applyNumberFormat="1" applyFill="1" applyBorder="1" applyAlignment="1">
      <alignment horizontal="right" vertical="center"/>
    </xf>
    <xf numFmtId="177" fontId="1" fillId="0" borderId="28" xfId="0" applyNumberFormat="1" applyFont="1" applyBorder="1">
      <alignment vertical="center"/>
    </xf>
    <xf numFmtId="177" fontId="1" fillId="5" borderId="21" xfId="0" applyNumberFormat="1" applyFont="1" applyFill="1" applyBorder="1" applyAlignment="1">
      <alignment horizontal="center" vertical="center"/>
    </xf>
    <xf numFmtId="177" fontId="5" fillId="0" borderId="16" xfId="0" applyNumberFormat="1" applyFont="1" applyBorder="1" applyProtection="1">
      <alignment vertical="center"/>
      <protection locked="0"/>
    </xf>
    <xf numFmtId="179" fontId="5" fillId="6" borderId="15" xfId="0" applyNumberFormat="1" applyFont="1" applyFill="1" applyBorder="1" applyProtection="1">
      <alignment vertical="center"/>
      <protection locked="0"/>
    </xf>
    <xf numFmtId="0" fontId="9" fillId="0" borderId="0" xfId="3" applyFont="1">
      <alignment vertical="center"/>
    </xf>
    <xf numFmtId="0" fontId="10" fillId="0" borderId="0" xfId="3" applyFont="1">
      <alignment vertical="center"/>
    </xf>
    <xf numFmtId="0" fontId="1" fillId="0" borderId="0" xfId="3">
      <alignment vertical="center"/>
    </xf>
    <xf numFmtId="0" fontId="11" fillId="0" borderId="0" xfId="3" applyFont="1">
      <alignment vertical="center"/>
    </xf>
    <xf numFmtId="0" fontId="4" fillId="0" borderId="0" xfId="3" applyFont="1">
      <alignment vertical="center"/>
    </xf>
    <xf numFmtId="0" fontId="5" fillId="0" borderId="22" xfId="3" applyFont="1" applyBorder="1" applyAlignment="1">
      <alignment horizontal="distributed" vertical="center"/>
    </xf>
    <xf numFmtId="177" fontId="5" fillId="0" borderId="17" xfId="2" applyNumberFormat="1" applyFont="1" applyBorder="1" applyAlignment="1">
      <alignment vertical="center"/>
    </xf>
    <xf numFmtId="0" fontId="5" fillId="0" borderId="23" xfId="3" applyFont="1" applyBorder="1" applyAlignment="1">
      <alignment horizontal="distributed" vertical="center"/>
    </xf>
    <xf numFmtId="177" fontId="5" fillId="0" borderId="11" xfId="2" quotePrefix="1" applyNumberFormat="1" applyFont="1" applyBorder="1" applyAlignment="1">
      <alignment horizontal="right" vertical="center"/>
    </xf>
    <xf numFmtId="177" fontId="5" fillId="0" borderId="11" xfId="2" applyNumberFormat="1" applyFont="1" applyBorder="1" applyAlignment="1">
      <alignment horizontal="right" vertical="center"/>
    </xf>
    <xf numFmtId="177" fontId="4" fillId="0" borderId="0" xfId="3" applyNumberFormat="1" applyFont="1">
      <alignment vertical="center"/>
    </xf>
    <xf numFmtId="176" fontId="5" fillId="0" borderId="11" xfId="3" applyNumberFormat="1" applyFont="1" applyBorder="1" applyAlignment="1">
      <alignment horizontal="right" vertical="center"/>
    </xf>
    <xf numFmtId="0" fontId="5" fillId="0" borderId="29" xfId="3" applyFont="1" applyBorder="1" applyAlignment="1">
      <alignment horizontal="distributed" vertical="center"/>
    </xf>
    <xf numFmtId="177" fontId="5" fillId="0" borderId="30" xfId="2" applyNumberFormat="1" applyFont="1" applyBorder="1" applyAlignment="1">
      <alignment horizontal="right" vertical="center"/>
    </xf>
    <xf numFmtId="0" fontId="9" fillId="0" borderId="31" xfId="3" applyFont="1" applyBorder="1" applyAlignment="1">
      <alignment horizontal="distributed" vertical="center"/>
    </xf>
    <xf numFmtId="177" fontId="9" fillId="0" borderId="28" xfId="2" applyNumberFormat="1" applyFont="1" applyBorder="1" applyAlignment="1">
      <alignment horizontal="right" vertical="center" shrinkToFit="1"/>
    </xf>
    <xf numFmtId="0" fontId="5" fillId="0" borderId="0" xfId="3" applyFont="1" applyAlignment="1">
      <alignment horizontal="distributed" vertical="center"/>
    </xf>
    <xf numFmtId="0" fontId="5" fillId="0" borderId="0" xfId="3" applyFont="1" applyAlignment="1">
      <alignment horizontal="center" vertical="center"/>
    </xf>
    <xf numFmtId="177" fontId="5" fillId="0" borderId="0" xfId="2" applyNumberFormat="1" applyFont="1" applyBorder="1" applyAlignment="1">
      <alignment horizontal="right" vertical="center"/>
    </xf>
    <xf numFmtId="0" fontId="1" fillId="0" borderId="0" xfId="3" applyAlignment="1">
      <alignment horizontal="center" vertical="center"/>
    </xf>
    <xf numFmtId="178" fontId="8" fillId="0" borderId="4" xfId="3" applyNumberFormat="1" applyFont="1" applyBorder="1" applyAlignment="1">
      <alignment horizontal="center" vertical="center"/>
    </xf>
    <xf numFmtId="178" fontId="8" fillId="0" borderId="20" xfId="3" applyNumberFormat="1" applyFont="1" applyBorder="1" applyAlignment="1">
      <alignment horizontal="center" vertical="center"/>
    </xf>
    <xf numFmtId="178" fontId="8" fillId="0" borderId="5" xfId="3" applyNumberFormat="1" applyFont="1" applyBorder="1" applyAlignment="1">
      <alignment horizontal="center" vertical="center"/>
    </xf>
    <xf numFmtId="178" fontId="8" fillId="0" borderId="0" xfId="3" applyNumberFormat="1" applyFont="1" applyAlignment="1">
      <alignment horizontal="center" vertical="center"/>
    </xf>
    <xf numFmtId="179" fontId="5" fillId="0" borderId="0" xfId="2" applyNumberFormat="1" applyFont="1" applyFill="1" applyBorder="1" applyAlignment="1">
      <alignment vertical="center"/>
    </xf>
    <xf numFmtId="177" fontId="5" fillId="0" borderId="0" xfId="2" applyNumberFormat="1" applyFont="1" applyFill="1" applyBorder="1" applyAlignment="1">
      <alignment vertical="center"/>
    </xf>
    <xf numFmtId="177" fontId="5" fillId="0" borderId="32" xfId="3" applyNumberFormat="1" applyFont="1" applyBorder="1">
      <alignment vertical="center"/>
    </xf>
    <xf numFmtId="3" fontId="1" fillId="0" borderId="0" xfId="3" applyNumberFormat="1">
      <alignment vertical="center"/>
    </xf>
    <xf numFmtId="0" fontId="1" fillId="0" borderId="0" xfId="3" applyAlignment="1">
      <alignment horizontal="left" vertical="center" wrapText="1"/>
    </xf>
    <xf numFmtId="0" fontId="1" fillId="0" borderId="0" xfId="3" applyAlignment="1">
      <alignment horizontal="left" vertical="center"/>
    </xf>
    <xf numFmtId="0" fontId="1" fillId="0" borderId="33" xfId="3" applyBorder="1">
      <alignment vertical="center"/>
    </xf>
    <xf numFmtId="0" fontId="1" fillId="0" borderId="33" xfId="3" applyBorder="1" applyAlignment="1">
      <alignment horizontal="center" vertical="center"/>
    </xf>
    <xf numFmtId="3" fontId="1" fillId="0" borderId="33" xfId="3" applyNumberFormat="1" applyBorder="1">
      <alignment vertical="center"/>
    </xf>
    <xf numFmtId="0" fontId="1" fillId="0" borderId="8" xfId="3" applyBorder="1" applyAlignment="1">
      <alignment horizontal="center" vertical="center"/>
    </xf>
    <xf numFmtId="3" fontId="1" fillId="0" borderId="8" xfId="3" applyNumberFormat="1" applyBorder="1" applyAlignment="1">
      <alignment horizontal="center" vertical="center"/>
    </xf>
    <xf numFmtId="0" fontId="1" fillId="0" borderId="21" xfId="3" applyBorder="1" applyAlignment="1">
      <alignment horizontal="center" vertical="center"/>
    </xf>
    <xf numFmtId="3" fontId="1" fillId="0" borderId="21" xfId="3" applyNumberFormat="1" applyBorder="1">
      <alignment vertical="center"/>
    </xf>
    <xf numFmtId="0" fontId="1" fillId="0" borderId="0" xfId="3" applyAlignment="1">
      <alignment vertical="center" wrapText="1"/>
    </xf>
    <xf numFmtId="0" fontId="1" fillId="0" borderId="34" xfId="3" applyBorder="1" applyAlignment="1">
      <alignment vertical="center" wrapText="1"/>
    </xf>
    <xf numFmtId="0" fontId="1" fillId="0" borderId="0" xfId="3" applyAlignment="1">
      <alignment horizontal="right" vertical="center" wrapText="1"/>
    </xf>
    <xf numFmtId="0" fontId="1" fillId="0" borderId="0" xfId="3" applyAlignment="1">
      <alignment horizontal="center" vertical="center" wrapText="1"/>
    </xf>
    <xf numFmtId="179" fontId="5" fillId="3" borderId="35" xfId="0" applyNumberFormat="1" applyFont="1" applyFill="1" applyBorder="1" applyProtection="1">
      <alignment vertical="center"/>
      <protection locked="0"/>
    </xf>
    <xf numFmtId="177" fontId="5" fillId="2" borderId="36" xfId="0" applyNumberFormat="1" applyFont="1" applyFill="1" applyBorder="1" applyProtection="1">
      <alignment vertical="center"/>
      <protection locked="0"/>
    </xf>
    <xf numFmtId="179" fontId="5" fillId="6" borderId="35" xfId="0" applyNumberFormat="1" applyFont="1" applyFill="1" applyBorder="1" applyProtection="1">
      <alignment vertical="center"/>
      <protection locked="0"/>
    </xf>
    <xf numFmtId="177" fontId="5" fillId="0" borderId="36" xfId="0" applyNumberFormat="1" applyFont="1" applyBorder="1" applyProtection="1">
      <alignment vertical="center"/>
      <protection locked="0"/>
    </xf>
    <xf numFmtId="177" fontId="1" fillId="0" borderId="31" xfId="0" applyNumberFormat="1" applyFont="1" applyBorder="1">
      <alignment vertical="center"/>
    </xf>
    <xf numFmtId="177" fontId="1" fillId="0" borderId="37" xfId="0" applyNumberFormat="1" applyFont="1" applyBorder="1">
      <alignment vertical="center"/>
    </xf>
    <xf numFmtId="179" fontId="5" fillId="0" borderId="38" xfId="1" applyNumberFormat="1" applyFont="1" applyFill="1" applyBorder="1" applyAlignment="1">
      <alignment vertical="center"/>
    </xf>
    <xf numFmtId="177" fontId="5" fillId="2" borderId="39" xfId="1" applyNumberFormat="1" applyFont="1" applyFill="1" applyBorder="1" applyAlignment="1">
      <alignment vertical="center"/>
    </xf>
    <xf numFmtId="177" fontId="1" fillId="0" borderId="40" xfId="0" applyNumberFormat="1" applyFont="1" applyBorder="1">
      <alignment vertical="center"/>
    </xf>
    <xf numFmtId="0" fontId="5" fillId="0" borderId="41" xfId="0" quotePrefix="1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179" fontId="5" fillId="0" borderId="43" xfId="2" applyNumberFormat="1" applyFont="1" applyFill="1" applyBorder="1" applyAlignment="1">
      <alignment vertical="center"/>
    </xf>
    <xf numFmtId="177" fontId="5" fillId="0" borderId="44" xfId="2" applyNumberFormat="1" applyFont="1" applyFill="1" applyBorder="1" applyAlignment="1">
      <alignment vertical="center"/>
    </xf>
    <xf numFmtId="177" fontId="1" fillId="0" borderId="45" xfId="0" applyNumberFormat="1" applyFont="1" applyBorder="1">
      <alignment vertical="center"/>
    </xf>
    <xf numFmtId="176" fontId="0" fillId="0" borderId="21" xfId="0" applyNumberFormat="1" applyBorder="1">
      <alignment vertical="center"/>
    </xf>
    <xf numFmtId="177" fontId="1" fillId="0" borderId="0" xfId="0" applyNumberFormat="1" applyFont="1" applyAlignment="1">
      <alignment horizontal="center" vertical="center"/>
    </xf>
    <xf numFmtId="0" fontId="16" fillId="0" borderId="0" xfId="0" applyFont="1">
      <alignment vertical="center"/>
    </xf>
    <xf numFmtId="178" fontId="8" fillId="0" borderId="6" xfId="3" applyNumberFormat="1" applyFont="1" applyBorder="1" applyAlignment="1">
      <alignment horizontal="center" vertical="center"/>
    </xf>
    <xf numFmtId="0" fontId="0" fillId="0" borderId="21" xfId="3" applyFont="1" applyBorder="1" applyAlignment="1">
      <alignment horizontal="center" vertical="center"/>
    </xf>
    <xf numFmtId="0" fontId="1" fillId="0" borderId="46" xfId="3" applyBorder="1" applyAlignment="1">
      <alignment horizontal="center" vertical="center"/>
    </xf>
    <xf numFmtId="0" fontId="0" fillId="0" borderId="46" xfId="3" applyFont="1" applyBorder="1" applyAlignment="1">
      <alignment horizontal="center" vertical="center"/>
    </xf>
    <xf numFmtId="177" fontId="5" fillId="0" borderId="7" xfId="3" applyNumberFormat="1" applyFont="1" applyBorder="1">
      <alignment vertical="center"/>
    </xf>
    <xf numFmtId="177" fontId="5" fillId="0" borderId="31" xfId="3" applyNumberFormat="1" applyFont="1" applyBorder="1">
      <alignment vertical="center"/>
    </xf>
    <xf numFmtId="177" fontId="5" fillId="0" borderId="37" xfId="3" applyNumberFormat="1" applyFont="1" applyBorder="1">
      <alignment vertical="center"/>
    </xf>
    <xf numFmtId="0" fontId="1" fillId="0" borderId="47" xfId="3" applyBorder="1" applyAlignment="1">
      <alignment horizontal="center" vertical="center"/>
    </xf>
    <xf numFmtId="0" fontId="0" fillId="0" borderId="47" xfId="3" applyFont="1" applyBorder="1" applyAlignment="1">
      <alignment horizontal="center" vertical="center"/>
    </xf>
    <xf numFmtId="3" fontId="0" fillId="0" borderId="47" xfId="0" applyNumberFormat="1" applyBorder="1">
      <alignment vertical="center"/>
    </xf>
    <xf numFmtId="38" fontId="1" fillId="0" borderId="48" xfId="1" applyFont="1" applyFill="1" applyBorder="1" applyAlignment="1">
      <alignment horizontal="center" vertical="center"/>
    </xf>
    <xf numFmtId="177" fontId="5" fillId="2" borderId="49" xfId="0" applyNumberFormat="1" applyFont="1" applyFill="1" applyBorder="1" applyProtection="1">
      <alignment vertical="center"/>
      <protection locked="0"/>
    </xf>
    <xf numFmtId="177" fontId="5" fillId="2" borderId="50" xfId="0" applyNumberFormat="1" applyFont="1" applyFill="1" applyBorder="1" applyProtection="1">
      <alignment vertical="center"/>
      <protection locked="0"/>
    </xf>
    <xf numFmtId="179" fontId="5" fillId="3" borderId="1" xfId="0" applyNumberFormat="1" applyFont="1" applyFill="1" applyBorder="1" applyProtection="1">
      <alignment vertical="center"/>
      <protection locked="0"/>
    </xf>
    <xf numFmtId="177" fontId="5" fillId="2" borderId="51" xfId="0" applyNumberFormat="1" applyFont="1" applyFill="1" applyBorder="1" applyProtection="1">
      <alignment vertical="center"/>
      <protection locked="0"/>
    </xf>
    <xf numFmtId="0" fontId="0" fillId="0" borderId="8" xfId="3" applyFont="1" applyBorder="1" applyAlignment="1">
      <alignment horizontal="center" vertical="center"/>
    </xf>
    <xf numFmtId="0" fontId="1" fillId="0" borderId="52" xfId="3" applyBorder="1" applyAlignment="1">
      <alignment horizontal="center" vertical="center"/>
    </xf>
    <xf numFmtId="0" fontId="0" fillId="0" borderId="52" xfId="3" applyFont="1" applyBorder="1" applyAlignment="1">
      <alignment horizontal="center" vertical="center"/>
    </xf>
    <xf numFmtId="0" fontId="0" fillId="0" borderId="53" xfId="3" applyFont="1" applyBorder="1" applyAlignment="1">
      <alignment horizontal="center" vertical="center"/>
    </xf>
    <xf numFmtId="0" fontId="0" fillId="0" borderId="54" xfId="3" applyFont="1" applyBorder="1" applyAlignment="1">
      <alignment horizontal="center" vertical="center"/>
    </xf>
    <xf numFmtId="57" fontId="0" fillId="0" borderId="0" xfId="3" applyNumberFormat="1" applyFont="1" applyAlignment="1">
      <alignment horizontal="center" vertical="center"/>
    </xf>
    <xf numFmtId="0" fontId="0" fillId="0" borderId="0" xfId="3" applyFont="1" applyAlignment="1">
      <alignment horizontal="right" vertical="center"/>
    </xf>
    <xf numFmtId="0" fontId="5" fillId="7" borderId="41" xfId="3" quotePrefix="1" applyFont="1" applyFill="1" applyBorder="1" applyAlignment="1">
      <alignment horizontal="center" vertical="center"/>
    </xf>
    <xf numFmtId="0" fontId="5" fillId="7" borderId="42" xfId="3" applyFont="1" applyFill="1" applyBorder="1" applyAlignment="1">
      <alignment horizontal="center" vertical="center"/>
    </xf>
    <xf numFmtId="0" fontId="0" fillId="0" borderId="55" xfId="3" applyFont="1" applyBorder="1" applyAlignment="1">
      <alignment horizontal="center" vertical="center"/>
    </xf>
    <xf numFmtId="0" fontId="0" fillId="0" borderId="0" xfId="3" applyFont="1" applyAlignment="1">
      <alignment horizontal="center" vertical="center"/>
    </xf>
    <xf numFmtId="0" fontId="0" fillId="0" borderId="15" xfId="3" applyFont="1" applyBorder="1" applyAlignment="1">
      <alignment horizontal="center" vertical="center"/>
    </xf>
    <xf numFmtId="0" fontId="0" fillId="0" borderId="19" xfId="3" applyFont="1" applyBorder="1" applyAlignment="1">
      <alignment horizontal="center" vertical="center"/>
    </xf>
    <xf numFmtId="0" fontId="0" fillId="0" borderId="1" xfId="3" applyFont="1" applyBorder="1" applyAlignment="1">
      <alignment horizontal="center" vertical="center"/>
    </xf>
    <xf numFmtId="0" fontId="0" fillId="0" borderId="3" xfId="3" applyFont="1" applyBorder="1" applyAlignment="1">
      <alignment horizontal="center" vertical="center"/>
    </xf>
    <xf numFmtId="0" fontId="0" fillId="0" borderId="43" xfId="3" applyFont="1" applyBorder="1" applyAlignment="1">
      <alignment horizontal="center" vertical="center"/>
    </xf>
    <xf numFmtId="38" fontId="0" fillId="0" borderId="44" xfId="2" applyFont="1" applyFill="1" applyBorder="1" applyAlignment="1">
      <alignment horizontal="center" vertical="center"/>
    </xf>
    <xf numFmtId="38" fontId="0" fillId="0" borderId="0" xfId="2" applyFont="1" applyFill="1" applyBorder="1" applyAlignment="1">
      <alignment horizontal="center" vertical="center"/>
    </xf>
    <xf numFmtId="179" fontId="0" fillId="4" borderId="56" xfId="3" applyNumberFormat="1" applyFont="1" applyFill="1" applyBorder="1" applyProtection="1">
      <alignment vertical="center"/>
      <protection locked="0"/>
    </xf>
    <xf numFmtId="179" fontId="0" fillId="4" borderId="57" xfId="3" applyNumberFormat="1" applyFont="1" applyFill="1" applyBorder="1" applyProtection="1">
      <alignment vertical="center"/>
      <protection locked="0"/>
    </xf>
    <xf numFmtId="179" fontId="0" fillId="4" borderId="58" xfId="3" applyNumberFormat="1" applyFont="1" applyFill="1" applyBorder="1" applyProtection="1">
      <alignment vertical="center"/>
      <protection locked="0"/>
    </xf>
    <xf numFmtId="179" fontId="0" fillId="0" borderId="0" xfId="3" applyNumberFormat="1" applyFont="1" applyProtection="1">
      <alignment vertical="center"/>
      <protection locked="0"/>
    </xf>
    <xf numFmtId="177" fontId="0" fillId="0" borderId="4" xfId="3" applyNumberFormat="1" applyFont="1" applyBorder="1" applyProtection="1">
      <alignment vertical="center"/>
      <protection locked="0"/>
    </xf>
    <xf numFmtId="177" fontId="0" fillId="0" borderId="5" xfId="3" applyNumberFormat="1" applyFont="1" applyBorder="1" applyProtection="1">
      <alignment vertical="center"/>
      <protection locked="0"/>
    </xf>
    <xf numFmtId="177" fontId="0" fillId="0" borderId="6" xfId="3" applyNumberFormat="1" applyFont="1" applyBorder="1" applyProtection="1">
      <alignment vertical="center"/>
      <protection locked="0"/>
    </xf>
    <xf numFmtId="177" fontId="0" fillId="0" borderId="0" xfId="3" applyNumberFormat="1" applyFont="1" applyProtection="1">
      <alignment vertical="center"/>
      <protection locked="0"/>
    </xf>
    <xf numFmtId="177" fontId="0" fillId="0" borderId="59" xfId="3" applyNumberFormat="1" applyFont="1" applyBorder="1" applyProtection="1">
      <alignment vertical="center"/>
      <protection locked="0"/>
    </xf>
    <xf numFmtId="177" fontId="0" fillId="0" borderId="52" xfId="3" applyNumberFormat="1" applyFont="1" applyBorder="1" applyProtection="1">
      <alignment vertical="center"/>
      <protection locked="0"/>
    </xf>
    <xf numFmtId="177" fontId="0" fillId="0" borderId="60" xfId="3" applyNumberFormat="1" applyFont="1" applyBorder="1" applyProtection="1">
      <alignment vertical="center"/>
      <protection locked="0"/>
    </xf>
    <xf numFmtId="177" fontId="5" fillId="0" borderId="61" xfId="2" applyNumberFormat="1" applyFont="1" applyFill="1" applyBorder="1" applyAlignment="1">
      <alignment vertical="center"/>
    </xf>
    <xf numFmtId="3" fontId="1" fillId="0" borderId="45" xfId="3" applyNumberFormat="1" applyBorder="1">
      <alignment vertical="center"/>
    </xf>
    <xf numFmtId="0" fontId="1" fillId="0" borderId="25" xfId="3" applyBorder="1" applyAlignment="1">
      <alignment vertical="center" wrapText="1"/>
    </xf>
    <xf numFmtId="0" fontId="1" fillId="0" borderId="40" xfId="3" applyBorder="1" applyAlignment="1">
      <alignment vertical="center" wrapText="1"/>
    </xf>
    <xf numFmtId="0" fontId="1" fillId="0" borderId="62" xfId="3" applyBorder="1" applyAlignment="1">
      <alignment vertical="center" wrapText="1"/>
    </xf>
    <xf numFmtId="0" fontId="0" fillId="0" borderId="63" xfId="0" applyBorder="1">
      <alignment vertical="center"/>
    </xf>
    <xf numFmtId="0" fontId="0" fillId="0" borderId="35" xfId="0" applyBorder="1" applyAlignment="1">
      <alignment horizontal="center" vertical="center"/>
    </xf>
    <xf numFmtId="0" fontId="0" fillId="0" borderId="63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6" xfId="1" applyFont="1" applyFill="1" applyBorder="1" applyAlignment="1">
      <alignment horizontal="center" vertical="center"/>
    </xf>
    <xf numFmtId="177" fontId="0" fillId="0" borderId="31" xfId="0" applyNumberFormat="1" applyBorder="1">
      <alignment vertical="center"/>
    </xf>
    <xf numFmtId="177" fontId="0" fillId="0" borderId="37" xfId="0" applyNumberFormat="1" applyBorder="1">
      <alignment vertical="center"/>
    </xf>
    <xf numFmtId="177" fontId="0" fillId="0" borderId="40" xfId="0" applyNumberFormat="1" applyBorder="1">
      <alignment vertical="center"/>
    </xf>
    <xf numFmtId="177" fontId="0" fillId="0" borderId="0" xfId="0" applyNumberFormat="1">
      <alignment vertical="center"/>
    </xf>
    <xf numFmtId="177" fontId="0" fillId="0" borderId="7" xfId="0" applyNumberFormat="1" applyBorder="1">
      <alignment vertical="center"/>
    </xf>
    <xf numFmtId="179" fontId="5" fillId="3" borderId="64" xfId="0" applyNumberFormat="1" applyFont="1" applyFill="1" applyBorder="1" applyProtection="1">
      <alignment vertical="center"/>
      <protection locked="0"/>
    </xf>
    <xf numFmtId="179" fontId="5" fillId="3" borderId="57" xfId="0" applyNumberFormat="1" applyFont="1" applyFill="1" applyBorder="1" applyProtection="1">
      <alignment vertical="center"/>
      <protection locked="0"/>
    </xf>
    <xf numFmtId="179" fontId="5" fillId="3" borderId="65" xfId="0" applyNumberFormat="1" applyFont="1" applyFill="1" applyBorder="1" applyProtection="1">
      <alignment vertical="center"/>
      <protection locked="0"/>
    </xf>
    <xf numFmtId="179" fontId="5" fillId="3" borderId="66" xfId="0" applyNumberFormat="1" applyFont="1" applyFill="1" applyBorder="1" applyProtection="1">
      <alignment vertical="center"/>
      <protection locked="0"/>
    </xf>
    <xf numFmtId="179" fontId="5" fillId="0" borderId="63" xfId="1" applyNumberFormat="1" applyFont="1" applyFill="1" applyBorder="1" applyAlignment="1">
      <alignment vertical="center"/>
    </xf>
    <xf numFmtId="177" fontId="5" fillId="0" borderId="63" xfId="1" applyNumberFormat="1" applyFont="1" applyFill="1" applyBorder="1" applyAlignment="1">
      <alignment vertical="center"/>
    </xf>
    <xf numFmtId="3" fontId="0" fillId="0" borderId="53" xfId="0" applyNumberFormat="1" applyBorder="1">
      <alignment vertical="center"/>
    </xf>
    <xf numFmtId="3" fontId="0" fillId="0" borderId="54" xfId="0" applyNumberFormat="1" applyBorder="1">
      <alignment vertical="center"/>
    </xf>
    <xf numFmtId="179" fontId="5" fillId="3" borderId="67" xfId="0" applyNumberFormat="1" applyFont="1" applyFill="1" applyBorder="1" applyProtection="1">
      <alignment vertical="center"/>
      <protection locked="0"/>
    </xf>
    <xf numFmtId="179" fontId="5" fillId="0" borderId="68" xfId="1" applyNumberFormat="1" applyFont="1" applyFill="1" applyBorder="1" applyAlignment="1">
      <alignment vertical="center"/>
    </xf>
    <xf numFmtId="177" fontId="5" fillId="2" borderId="69" xfId="0" applyNumberFormat="1" applyFont="1" applyFill="1" applyBorder="1" applyProtection="1">
      <alignment vertical="center"/>
      <protection locked="0"/>
    </xf>
    <xf numFmtId="177" fontId="5" fillId="2" borderId="70" xfId="1" applyNumberFormat="1" applyFont="1" applyFill="1" applyBorder="1" applyAlignment="1">
      <alignment vertical="center"/>
    </xf>
    <xf numFmtId="0" fontId="21" fillId="5" borderId="21" xfId="3" applyFont="1" applyFill="1" applyBorder="1" applyAlignment="1">
      <alignment horizontal="center"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 applyAlignment="1">
      <alignment horizontal="right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27" fillId="0" borderId="0" xfId="0" applyFont="1">
      <alignment vertical="center"/>
    </xf>
    <xf numFmtId="0" fontId="30" fillId="0" borderId="0" xfId="0" applyFont="1">
      <alignment vertical="center"/>
    </xf>
    <xf numFmtId="0" fontId="32" fillId="0" borderId="0" xfId="0" applyFont="1">
      <alignment vertical="center"/>
    </xf>
    <xf numFmtId="0" fontId="33" fillId="0" borderId="42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177" fontId="33" fillId="0" borderId="17" xfId="1" applyNumberFormat="1" applyFont="1" applyBorder="1" applyAlignment="1">
      <alignment horizontal="right" vertical="center"/>
    </xf>
    <xf numFmtId="177" fontId="33" fillId="0" borderId="0" xfId="1" applyNumberFormat="1" applyFont="1" applyBorder="1" applyAlignment="1">
      <alignment vertical="center"/>
    </xf>
    <xf numFmtId="177" fontId="33" fillId="0" borderId="11" xfId="1" quotePrefix="1" applyNumberFormat="1" applyFont="1" applyBorder="1" applyAlignment="1">
      <alignment horizontal="right" vertical="center"/>
    </xf>
    <xf numFmtId="177" fontId="33" fillId="0" borderId="0" xfId="1" quotePrefix="1" applyNumberFormat="1" applyFont="1" applyBorder="1" applyAlignment="1">
      <alignment horizontal="right" vertical="center"/>
    </xf>
    <xf numFmtId="177" fontId="33" fillId="0" borderId="11" xfId="1" applyNumberFormat="1" applyFont="1" applyBorder="1" applyAlignment="1">
      <alignment horizontal="right" vertical="center"/>
    </xf>
    <xf numFmtId="177" fontId="33" fillId="0" borderId="0" xfId="1" applyNumberFormat="1" applyFont="1" applyBorder="1" applyAlignment="1">
      <alignment horizontal="right" vertical="center"/>
    </xf>
    <xf numFmtId="0" fontId="33" fillId="0" borderId="23" xfId="0" applyFont="1" applyBorder="1" applyAlignment="1">
      <alignment horizontal="center" vertical="center" shrinkToFit="1"/>
    </xf>
    <xf numFmtId="176" fontId="33" fillId="0" borderId="11" xfId="0" applyNumberFormat="1" applyFont="1" applyBorder="1" applyAlignment="1">
      <alignment horizontal="right" vertical="center"/>
    </xf>
    <xf numFmtId="176" fontId="33" fillId="0" borderId="0" xfId="0" applyNumberFormat="1" applyFont="1" applyAlignment="1">
      <alignment horizontal="right" vertical="center"/>
    </xf>
    <xf numFmtId="177" fontId="33" fillId="0" borderId="11" xfId="1" applyNumberFormat="1" applyFont="1" applyFill="1" applyBorder="1" applyAlignment="1">
      <alignment horizontal="right" vertical="center"/>
    </xf>
    <xf numFmtId="177" fontId="33" fillId="0" borderId="0" xfId="1" applyNumberFormat="1" applyFont="1" applyFill="1" applyBorder="1" applyAlignment="1">
      <alignment horizontal="right" vertical="center"/>
    </xf>
    <xf numFmtId="177" fontId="27" fillId="0" borderId="77" xfId="0" applyNumberFormat="1" applyFont="1" applyBorder="1" applyAlignment="1">
      <alignment horizontal="right" vertical="center"/>
    </xf>
    <xf numFmtId="177" fontId="33" fillId="5" borderId="26" xfId="1" applyNumberFormat="1" applyFont="1" applyFill="1" applyBorder="1" applyAlignment="1">
      <alignment horizontal="right" vertical="center"/>
    </xf>
    <xf numFmtId="0" fontId="34" fillId="0" borderId="0" xfId="0" applyFont="1">
      <alignment vertical="center"/>
    </xf>
    <xf numFmtId="0" fontId="32" fillId="0" borderId="0" xfId="3" applyFont="1">
      <alignment vertical="center"/>
    </xf>
    <xf numFmtId="0" fontId="32" fillId="0" borderId="0" xfId="3" applyFont="1" applyAlignment="1">
      <alignment horizontal="left" vertical="center"/>
    </xf>
    <xf numFmtId="0" fontId="27" fillId="0" borderId="0" xfId="3" applyFont="1">
      <alignment vertical="center"/>
    </xf>
    <xf numFmtId="0" fontId="27" fillId="0" borderId="71" xfId="3" applyFont="1" applyBorder="1" applyAlignment="1">
      <alignment horizontal="center" vertical="center"/>
    </xf>
    <xf numFmtId="0" fontId="27" fillId="0" borderId="9" xfId="3" applyFont="1" applyBorder="1" applyAlignment="1">
      <alignment horizontal="center" vertical="center"/>
    </xf>
    <xf numFmtId="0" fontId="27" fillId="0" borderId="21" xfId="3" applyFont="1" applyBorder="1" applyAlignment="1">
      <alignment horizontal="center" vertical="center"/>
    </xf>
    <xf numFmtId="0" fontId="27" fillId="0" borderId="72" xfId="3" applyFont="1" applyBorder="1" applyAlignment="1">
      <alignment horizontal="center" vertical="center"/>
    </xf>
    <xf numFmtId="178" fontId="36" fillId="8" borderId="9" xfId="3" applyNumberFormat="1" applyFont="1" applyFill="1" applyBorder="1" applyAlignment="1">
      <alignment horizontal="center" vertical="center"/>
    </xf>
    <xf numFmtId="178" fontId="36" fillId="8" borderId="21" xfId="3" applyNumberFormat="1" applyFont="1" applyFill="1" applyBorder="1" applyAlignment="1">
      <alignment horizontal="center" vertical="center"/>
    </xf>
    <xf numFmtId="38" fontId="27" fillId="0" borderId="72" xfId="2" applyFont="1" applyFill="1" applyBorder="1" applyAlignment="1">
      <alignment horizontal="center" vertical="center"/>
    </xf>
    <xf numFmtId="179" fontId="33" fillId="5" borderId="9" xfId="3" applyNumberFormat="1" applyFont="1" applyFill="1" applyBorder="1" applyProtection="1">
      <alignment vertical="center"/>
      <protection locked="0"/>
    </xf>
    <xf numFmtId="179" fontId="33" fillId="5" borderId="21" xfId="3" applyNumberFormat="1" applyFont="1" applyFill="1" applyBorder="1" applyProtection="1">
      <alignment vertical="center"/>
      <protection locked="0"/>
    </xf>
    <xf numFmtId="179" fontId="33" fillId="0" borderId="72" xfId="3" applyNumberFormat="1" applyFont="1" applyBorder="1" applyProtection="1">
      <alignment vertical="center"/>
      <protection locked="0"/>
    </xf>
    <xf numFmtId="0" fontId="27" fillId="0" borderId="0" xfId="3" applyFont="1" applyAlignment="1">
      <alignment horizontal="left" vertical="center"/>
    </xf>
    <xf numFmtId="177" fontId="27" fillId="0" borderId="9" xfId="3" applyNumberFormat="1" applyFont="1" applyBorder="1" applyProtection="1">
      <alignment vertical="center"/>
      <protection locked="0"/>
    </xf>
    <xf numFmtId="177" fontId="27" fillId="0" borderId="21" xfId="3" applyNumberFormat="1" applyFont="1" applyBorder="1" applyProtection="1">
      <alignment vertical="center"/>
      <protection locked="0"/>
    </xf>
    <xf numFmtId="177" fontId="27" fillId="0" borderId="72" xfId="3" applyNumberFormat="1" applyFont="1" applyBorder="1" applyProtection="1">
      <alignment vertical="center"/>
      <protection locked="0"/>
    </xf>
    <xf numFmtId="177" fontId="27" fillId="0" borderId="73" xfId="3" applyNumberFormat="1" applyFont="1" applyBorder="1" applyProtection="1">
      <alignment vertical="center"/>
      <protection locked="0"/>
    </xf>
    <xf numFmtId="177" fontId="27" fillId="0" borderId="47" xfId="3" applyNumberFormat="1" applyFont="1" applyBorder="1" applyProtection="1">
      <alignment vertical="center"/>
      <protection locked="0"/>
    </xf>
    <xf numFmtId="177" fontId="27" fillId="0" borderId="74" xfId="3" applyNumberFormat="1" applyFont="1" applyBorder="1" applyProtection="1">
      <alignment vertical="center"/>
      <protection locked="0"/>
    </xf>
    <xf numFmtId="177" fontId="33" fillId="0" borderId="45" xfId="3" applyNumberFormat="1" applyFont="1" applyBorder="1">
      <alignment vertical="center"/>
    </xf>
    <xf numFmtId="0" fontId="27" fillId="0" borderId="75" xfId="3" applyFont="1" applyBorder="1" applyAlignment="1">
      <alignment horizontal="left" vertical="center"/>
    </xf>
    <xf numFmtId="0" fontId="27" fillId="0" borderId="0" xfId="3" applyFont="1" applyAlignment="1">
      <alignment horizontal="center" vertical="center"/>
    </xf>
    <xf numFmtId="177" fontId="27" fillId="0" borderId="0" xfId="3" applyNumberFormat="1" applyFont="1">
      <alignment vertical="center"/>
    </xf>
    <xf numFmtId="177" fontId="27" fillId="0" borderId="7" xfId="3" applyNumberFormat="1" applyFont="1" applyBorder="1">
      <alignment vertical="center"/>
    </xf>
    <xf numFmtId="0" fontId="27" fillId="0" borderId="8" xfId="3" applyFont="1" applyBorder="1" applyAlignment="1">
      <alignment horizontal="center" vertical="center"/>
    </xf>
    <xf numFmtId="3" fontId="27" fillId="0" borderId="8" xfId="3" applyNumberFormat="1" applyFont="1" applyBorder="1" applyAlignment="1">
      <alignment horizontal="center" vertical="center"/>
    </xf>
    <xf numFmtId="38" fontId="27" fillId="0" borderId="21" xfId="2" applyFont="1" applyFill="1" applyBorder="1" applyAlignment="1">
      <alignment horizontal="center" vertical="center"/>
    </xf>
    <xf numFmtId="3" fontId="27" fillId="0" borderId="21" xfId="3" applyNumberFormat="1" applyFont="1" applyBorder="1">
      <alignment vertical="center"/>
    </xf>
    <xf numFmtId="0" fontId="27" fillId="0" borderId="0" xfId="3" applyFont="1" applyAlignment="1">
      <alignment horizontal="left" vertical="center" wrapText="1"/>
    </xf>
    <xf numFmtId="38" fontId="27" fillId="0" borderId="1" xfId="2" applyFont="1" applyFill="1" applyBorder="1" applyAlignment="1">
      <alignment horizontal="center" vertical="center"/>
    </xf>
    <xf numFmtId="0" fontId="27" fillId="0" borderId="1" xfId="3" applyFont="1" applyBorder="1" applyAlignment="1">
      <alignment horizontal="center" vertical="center"/>
    </xf>
    <xf numFmtId="3" fontId="27" fillId="0" borderId="12" xfId="3" applyNumberFormat="1" applyFont="1" applyBorder="1">
      <alignment vertical="center"/>
    </xf>
    <xf numFmtId="0" fontId="27" fillId="0" borderId="0" xfId="3" applyFont="1" applyAlignment="1">
      <alignment horizontal="center" vertical="center" wrapText="1"/>
    </xf>
    <xf numFmtId="3" fontId="27" fillId="0" borderId="0" xfId="3" applyNumberFormat="1" applyFont="1">
      <alignment vertical="center"/>
    </xf>
    <xf numFmtId="38" fontId="27" fillId="0" borderId="0" xfId="1" applyFont="1" applyFill="1">
      <alignment vertical="center"/>
    </xf>
    <xf numFmtId="0" fontId="37" fillId="0" borderId="0" xfId="0" applyFont="1">
      <alignment vertical="center"/>
    </xf>
    <xf numFmtId="179" fontId="33" fillId="0" borderId="80" xfId="3" applyNumberFormat="1" applyFont="1" applyBorder="1" applyProtection="1">
      <alignment vertical="center"/>
      <protection locked="0"/>
    </xf>
    <xf numFmtId="0" fontId="27" fillId="0" borderId="101" xfId="0" applyFont="1" applyBorder="1" applyAlignment="1">
      <alignment horizontal="center" vertical="center"/>
    </xf>
    <xf numFmtId="0" fontId="27" fillId="0" borderId="51" xfId="0" applyFont="1" applyBorder="1" applyAlignment="1">
      <alignment horizontal="center" vertical="center"/>
    </xf>
    <xf numFmtId="0" fontId="33" fillId="0" borderId="95" xfId="0" quotePrefix="1" applyFont="1" applyBorder="1" applyAlignment="1">
      <alignment horizontal="center" vertical="center"/>
    </xf>
    <xf numFmtId="0" fontId="33" fillId="0" borderId="96" xfId="0" quotePrefix="1" applyFont="1" applyBorder="1" applyAlignment="1">
      <alignment horizontal="center" vertical="center"/>
    </xf>
    <xf numFmtId="0" fontId="33" fillId="0" borderId="102" xfId="0" applyFont="1" applyBorder="1" applyAlignment="1">
      <alignment horizontal="center" vertical="center" shrinkToFit="1"/>
    </xf>
    <xf numFmtId="0" fontId="33" fillId="0" borderId="103" xfId="0" applyFont="1" applyBorder="1" applyAlignment="1">
      <alignment horizontal="center" vertical="center" shrinkToFit="1"/>
    </xf>
    <xf numFmtId="0" fontId="33" fillId="0" borderId="99" xfId="0" applyFont="1" applyBorder="1" applyAlignment="1">
      <alignment horizontal="center" vertical="center" shrinkToFit="1"/>
    </xf>
    <xf numFmtId="0" fontId="33" fillId="0" borderId="100" xfId="0" applyFont="1" applyBorder="1" applyAlignment="1">
      <alignment horizontal="center" vertical="center" shrinkToFit="1"/>
    </xf>
    <xf numFmtId="0" fontId="37" fillId="0" borderId="0" xfId="0" applyFont="1" applyAlignment="1">
      <alignment horizontal="center" vertical="center"/>
    </xf>
    <xf numFmtId="9" fontId="27" fillId="0" borderId="101" xfId="0" applyNumberFormat="1" applyFont="1" applyBorder="1" applyAlignment="1">
      <alignment horizontal="center" vertical="center"/>
    </xf>
    <xf numFmtId="9" fontId="27" fillId="0" borderId="101" xfId="0" quotePrefix="1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27" fillId="0" borderId="57" xfId="0" applyFont="1" applyBorder="1" applyAlignment="1">
      <alignment horizontal="center" vertical="center"/>
    </xf>
    <xf numFmtId="0" fontId="27" fillId="0" borderId="83" xfId="3" applyFont="1" applyBorder="1" applyAlignment="1">
      <alignment horizontal="center" vertical="center"/>
    </xf>
    <xf numFmtId="0" fontId="27" fillId="0" borderId="108" xfId="3" applyFont="1" applyBorder="1" applyAlignment="1">
      <alignment horizontal="center" vertical="center"/>
    </xf>
    <xf numFmtId="0" fontId="27" fillId="0" borderId="83" xfId="3" applyFont="1" applyBorder="1" applyAlignment="1">
      <alignment horizontal="center" vertical="center" wrapText="1"/>
    </xf>
    <xf numFmtId="0" fontId="27" fillId="0" borderId="84" xfId="3" applyFont="1" applyBorder="1" applyAlignment="1">
      <alignment horizontal="center" vertical="center" wrapText="1"/>
    </xf>
    <xf numFmtId="0" fontId="27" fillId="0" borderId="85" xfId="3" applyFont="1" applyBorder="1" applyAlignment="1">
      <alignment horizontal="center" vertical="center" wrapText="1"/>
    </xf>
    <xf numFmtId="0" fontId="27" fillId="0" borderId="86" xfId="3" applyFont="1" applyBorder="1" applyAlignment="1">
      <alignment horizontal="left" vertical="center" wrapText="1"/>
    </xf>
    <xf numFmtId="0" fontId="27" fillId="0" borderId="87" xfId="3" applyFont="1" applyBorder="1" applyAlignment="1">
      <alignment horizontal="left" vertical="center" wrapText="1"/>
    </xf>
    <xf numFmtId="0" fontId="33" fillId="0" borderId="98" xfId="0" applyFont="1" applyBorder="1" applyAlignment="1">
      <alignment horizontal="center" vertical="center" shrinkToFit="1"/>
    </xf>
    <xf numFmtId="0" fontId="33" fillId="0" borderId="36" xfId="0" applyFont="1" applyBorder="1" applyAlignment="1">
      <alignment horizontal="center" vertical="center" shrinkToFit="1"/>
    </xf>
    <xf numFmtId="0" fontId="33" fillId="0" borderId="76" xfId="0" applyFont="1" applyBorder="1" applyAlignment="1">
      <alignment horizontal="center" vertical="center"/>
    </xf>
    <xf numFmtId="0" fontId="33" fillId="0" borderId="83" xfId="0" applyFont="1" applyBorder="1" applyAlignment="1">
      <alignment horizontal="center" vertical="center" shrinkToFit="1"/>
    </xf>
    <xf numFmtId="0" fontId="33" fillId="0" borderId="85" xfId="0" applyFont="1" applyBorder="1" applyAlignment="1">
      <alignment horizontal="center" vertical="center" shrinkToFit="1"/>
    </xf>
    <xf numFmtId="0" fontId="27" fillId="0" borderId="80" xfId="3" applyFont="1" applyBorder="1" applyAlignment="1">
      <alignment horizontal="left" vertical="center" wrapText="1"/>
    </xf>
    <xf numFmtId="0" fontId="27" fillId="0" borderId="82" xfId="3" applyFont="1" applyBorder="1" applyAlignment="1">
      <alignment horizontal="left" vertical="center"/>
    </xf>
    <xf numFmtId="177" fontId="27" fillId="5" borderId="80" xfId="0" applyNumberFormat="1" applyFont="1" applyFill="1" applyBorder="1" applyAlignment="1">
      <alignment horizontal="right" vertical="center"/>
    </xf>
    <xf numFmtId="177" fontId="27" fillId="5" borderId="81" xfId="0" applyNumberFormat="1" applyFont="1" applyFill="1" applyBorder="1" applyAlignment="1">
      <alignment horizontal="right" vertical="center"/>
    </xf>
    <xf numFmtId="0" fontId="27" fillId="0" borderId="72" xfId="3" applyFont="1" applyBorder="1" applyAlignment="1">
      <alignment horizontal="left" vertical="center" wrapText="1"/>
    </xf>
    <xf numFmtId="0" fontId="27" fillId="0" borderId="82" xfId="3" applyFont="1" applyBorder="1" applyAlignment="1">
      <alignment horizontal="left" vertical="center" wrapText="1"/>
    </xf>
    <xf numFmtId="0" fontId="27" fillId="0" borderId="64" xfId="3" applyFont="1" applyBorder="1" applyAlignment="1">
      <alignment horizontal="left" vertical="center" shrinkToFit="1"/>
    </xf>
    <xf numFmtId="0" fontId="27" fillId="0" borderId="38" xfId="3" applyFont="1" applyBorder="1" applyAlignment="1">
      <alignment horizontal="left" vertical="center" shrinkToFit="1"/>
    </xf>
    <xf numFmtId="0" fontId="27" fillId="0" borderId="94" xfId="3" applyFont="1" applyBorder="1" applyAlignment="1">
      <alignment horizontal="left" vertical="center" shrinkToFit="1"/>
    </xf>
    <xf numFmtId="0" fontId="27" fillId="0" borderId="48" xfId="3" applyFont="1" applyBorder="1" applyAlignment="1">
      <alignment horizontal="left" vertical="center" shrinkToFit="1"/>
    </xf>
    <xf numFmtId="0" fontId="32" fillId="0" borderId="0" xfId="3" applyFont="1" applyAlignment="1">
      <alignment horizontal="left" vertical="center"/>
    </xf>
    <xf numFmtId="0" fontId="27" fillId="0" borderId="88" xfId="3" applyFont="1" applyBorder="1" applyAlignment="1">
      <alignment vertical="center" wrapText="1"/>
    </xf>
    <xf numFmtId="0" fontId="27" fillId="0" borderId="89" xfId="3" applyFont="1" applyBorder="1">
      <alignment vertical="center"/>
    </xf>
    <xf numFmtId="0" fontId="27" fillId="0" borderId="90" xfId="3" applyFont="1" applyBorder="1">
      <alignment vertical="center"/>
    </xf>
    <xf numFmtId="0" fontId="27" fillId="0" borderId="91" xfId="3" applyFont="1" applyBorder="1">
      <alignment vertical="center"/>
    </xf>
    <xf numFmtId="0" fontId="27" fillId="0" borderId="92" xfId="3" applyFont="1" applyBorder="1">
      <alignment vertical="center"/>
    </xf>
    <xf numFmtId="0" fontId="27" fillId="0" borderId="93" xfId="3" applyFont="1" applyBorder="1">
      <alignment vertical="center"/>
    </xf>
    <xf numFmtId="0" fontId="27" fillId="0" borderId="41" xfId="3" applyFont="1" applyBorder="1" applyAlignment="1">
      <alignment horizontal="center" vertical="center"/>
    </xf>
    <xf numFmtId="0" fontId="27" fillId="0" borderId="8" xfId="3" applyFont="1" applyBorder="1" applyAlignment="1">
      <alignment horizontal="center" vertical="center"/>
    </xf>
    <xf numFmtId="0" fontId="27" fillId="0" borderId="64" xfId="3" applyFont="1" applyBorder="1" applyAlignment="1">
      <alignment horizontal="left" vertical="center" wrapText="1"/>
    </xf>
    <xf numFmtId="0" fontId="27" fillId="0" borderId="38" xfId="3" applyFont="1" applyBorder="1" applyAlignment="1">
      <alignment horizontal="left" vertical="center" wrapText="1"/>
    </xf>
    <xf numFmtId="0" fontId="27" fillId="0" borderId="72" xfId="3" applyFont="1" applyBorder="1" applyAlignment="1">
      <alignment horizontal="center" vertical="center" wrapText="1"/>
    </xf>
    <xf numFmtId="0" fontId="27" fillId="0" borderId="82" xfId="3" applyFont="1" applyBorder="1" applyAlignment="1">
      <alignment horizontal="center" vertical="center" wrapText="1"/>
    </xf>
    <xf numFmtId="0" fontId="27" fillId="0" borderId="2" xfId="3" applyFont="1" applyBorder="1" applyAlignment="1">
      <alignment horizontal="center" vertical="center"/>
    </xf>
    <xf numFmtId="0" fontId="27" fillId="0" borderId="17" xfId="3" applyFont="1" applyBorder="1" applyAlignment="1">
      <alignment horizontal="center" vertical="center"/>
    </xf>
    <xf numFmtId="0" fontId="27" fillId="0" borderId="6" xfId="3" applyFont="1" applyBorder="1" applyAlignment="1">
      <alignment horizontal="center" vertical="center"/>
    </xf>
    <xf numFmtId="179" fontId="34" fillId="0" borderId="3" xfId="2" applyNumberFormat="1" applyFont="1" applyFill="1" applyBorder="1" applyAlignment="1">
      <alignment horizontal="left" vertical="center"/>
    </xf>
    <xf numFmtId="179" fontId="34" fillId="0" borderId="6" xfId="2" applyNumberFormat="1" applyFont="1" applyFill="1" applyBorder="1" applyAlignment="1">
      <alignment horizontal="left" vertical="center"/>
    </xf>
    <xf numFmtId="0" fontId="27" fillId="0" borderId="94" xfId="3" applyFont="1" applyBorder="1" applyAlignment="1">
      <alignment horizontal="left" vertical="center" wrapText="1"/>
    </xf>
    <xf numFmtId="0" fontId="27" fillId="0" borderId="48" xfId="3" applyFont="1" applyBorder="1" applyAlignment="1">
      <alignment horizontal="left" vertical="center"/>
    </xf>
    <xf numFmtId="177" fontId="27" fillId="0" borderId="80" xfId="3" applyNumberFormat="1" applyFont="1" applyBorder="1" applyAlignment="1">
      <alignment horizontal="center" vertical="center"/>
    </xf>
    <xf numFmtId="177" fontId="27" fillId="0" borderId="81" xfId="3" applyNumberFormat="1" applyFont="1" applyBorder="1" applyAlignment="1">
      <alignment horizontal="center" vertical="center"/>
    </xf>
    <xf numFmtId="179" fontId="34" fillId="0" borderId="3" xfId="2" applyNumberFormat="1" applyFont="1" applyFill="1" applyBorder="1" applyAlignment="1">
      <alignment horizontal="left" vertical="center" wrapText="1"/>
    </xf>
    <xf numFmtId="179" fontId="34" fillId="0" borderId="60" xfId="2" applyNumberFormat="1" applyFont="1" applyFill="1" applyBorder="1" applyAlignment="1">
      <alignment horizontal="left" vertical="center" wrapText="1"/>
    </xf>
    <xf numFmtId="177" fontId="27" fillId="5" borderId="80" xfId="3" applyNumberFormat="1" applyFont="1" applyFill="1" applyBorder="1" applyAlignment="1">
      <alignment horizontal="right" vertical="center"/>
    </xf>
    <xf numFmtId="177" fontId="27" fillId="5" borderId="81" xfId="3" applyNumberFormat="1" applyFont="1" applyFill="1" applyBorder="1" applyAlignment="1">
      <alignment horizontal="right" vertical="center"/>
    </xf>
    <xf numFmtId="0" fontId="27" fillId="0" borderId="107" xfId="3" applyFont="1" applyBorder="1" applyAlignment="1">
      <alignment horizontal="center" vertical="center"/>
    </xf>
    <xf numFmtId="0" fontId="27" fillId="0" borderId="40" xfId="3" applyFont="1" applyBorder="1" applyAlignment="1">
      <alignment horizontal="center" vertical="center"/>
    </xf>
    <xf numFmtId="0" fontId="27" fillId="0" borderId="95" xfId="3" applyFont="1" applyBorder="1" applyAlignment="1">
      <alignment horizontal="center" vertical="center"/>
    </xf>
    <xf numFmtId="0" fontId="27" fillId="0" borderId="97" xfId="3" applyFont="1" applyBorder="1" applyAlignment="1">
      <alignment horizontal="center" vertical="center"/>
    </xf>
    <xf numFmtId="0" fontId="27" fillId="0" borderId="96" xfId="3" applyFont="1" applyBorder="1" applyAlignment="1">
      <alignment horizontal="center" vertical="center"/>
    </xf>
    <xf numFmtId="0" fontId="27" fillId="0" borderId="71" xfId="3" applyFont="1" applyBorder="1" applyAlignment="1">
      <alignment horizontal="center" vertical="center" wrapText="1"/>
    </xf>
    <xf numFmtId="0" fontId="27" fillId="0" borderId="97" xfId="3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/>
    </xf>
    <xf numFmtId="0" fontId="5" fillId="0" borderId="130" xfId="0" applyFont="1" applyBorder="1" applyAlignment="1">
      <alignment horizontal="center" vertical="center"/>
    </xf>
    <xf numFmtId="0" fontId="5" fillId="0" borderId="96" xfId="0" applyFont="1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1" fillId="0" borderId="132" xfId="0" applyFont="1" applyBorder="1" applyAlignment="1">
      <alignment horizontal="center" vertical="center"/>
    </xf>
    <xf numFmtId="0" fontId="1" fillId="0" borderId="13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0" fillId="0" borderId="128" xfId="0" applyNumberFormat="1" applyBorder="1" applyAlignment="1">
      <alignment horizontal="center" vertical="center"/>
    </xf>
    <xf numFmtId="9" fontId="0" fillId="0" borderId="129" xfId="0" applyNumberFormat="1" applyBorder="1" applyAlignment="1">
      <alignment horizontal="center" vertical="center"/>
    </xf>
    <xf numFmtId="9" fontId="0" fillId="0" borderId="100" xfId="0" applyNumberFormat="1" applyBorder="1" applyAlignment="1">
      <alignment horizontal="center" vertical="center"/>
    </xf>
    <xf numFmtId="9" fontId="1" fillId="0" borderId="129" xfId="0" quotePrefix="1" applyNumberFormat="1" applyFont="1" applyBorder="1" applyAlignment="1">
      <alignment horizontal="center" vertical="center"/>
    </xf>
    <xf numFmtId="9" fontId="1" fillId="0" borderId="100" xfId="0" quotePrefix="1" applyNumberFormat="1" applyFont="1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1" fillId="0" borderId="129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1" fillId="0" borderId="128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88" xfId="0" applyBorder="1" applyAlignment="1">
      <alignment vertical="center" wrapText="1"/>
    </xf>
    <xf numFmtId="0" fontId="0" fillId="0" borderId="89" xfId="0" applyBorder="1">
      <alignment vertical="center"/>
    </xf>
    <xf numFmtId="0" fontId="0" fillId="0" borderId="90" xfId="0" applyBorder="1">
      <alignment vertical="center"/>
    </xf>
    <xf numFmtId="0" fontId="0" fillId="0" borderId="91" xfId="0" applyBorder="1">
      <alignment vertical="center"/>
    </xf>
    <xf numFmtId="0" fontId="0" fillId="0" borderId="92" xfId="0" applyBorder="1">
      <alignment vertical="center"/>
    </xf>
    <xf numFmtId="0" fontId="0" fillId="0" borderId="93" xfId="0" applyBorder="1">
      <alignment vertical="center"/>
    </xf>
    <xf numFmtId="0" fontId="1" fillId="0" borderId="9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5" fillId="0" borderId="127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/>
    </xf>
    <xf numFmtId="0" fontId="5" fillId="0" borderId="85" xfId="0" applyFont="1" applyBorder="1" applyAlignment="1">
      <alignment horizontal="center" vertical="center"/>
    </xf>
    <xf numFmtId="0" fontId="0" fillId="2" borderId="122" xfId="3" applyFont="1" applyFill="1" applyBorder="1" applyAlignment="1" applyProtection="1">
      <alignment vertical="center" wrapText="1" shrinkToFit="1"/>
      <protection locked="0"/>
    </xf>
    <xf numFmtId="0" fontId="0" fillId="2" borderId="68" xfId="3" applyFont="1" applyFill="1" applyBorder="1" applyAlignment="1" applyProtection="1">
      <alignment vertical="center" shrinkToFit="1"/>
      <protection locked="0"/>
    </xf>
    <xf numFmtId="0" fontId="0" fillId="2" borderId="123" xfId="3" applyFont="1" applyFill="1" applyBorder="1" applyAlignment="1" applyProtection="1">
      <alignment vertical="center" shrinkToFit="1"/>
      <protection locked="0"/>
    </xf>
    <xf numFmtId="0" fontId="0" fillId="2" borderId="124" xfId="3" applyFont="1" applyFill="1" applyBorder="1" applyAlignment="1" applyProtection="1">
      <alignment vertical="center" shrinkToFit="1"/>
      <protection locked="0"/>
    </xf>
    <xf numFmtId="0" fontId="0" fillId="2" borderId="64" xfId="3" applyFont="1" applyFill="1" applyBorder="1" applyAlignment="1" applyProtection="1">
      <alignment vertical="center" shrinkToFit="1"/>
      <protection locked="0"/>
    </xf>
    <xf numFmtId="0" fontId="0" fillId="2" borderId="38" xfId="3" applyFont="1" applyFill="1" applyBorder="1" applyAlignment="1" applyProtection="1">
      <alignment vertical="center" shrinkToFit="1"/>
      <protection locked="0"/>
    </xf>
    <xf numFmtId="0" fontId="0" fillId="2" borderId="114" xfId="3" applyFont="1" applyFill="1" applyBorder="1" applyAlignment="1" applyProtection="1">
      <alignment vertical="center" shrinkToFit="1"/>
      <protection locked="0"/>
    </xf>
    <xf numFmtId="0" fontId="0" fillId="2" borderId="115" xfId="3" applyFont="1" applyFill="1" applyBorder="1" applyAlignment="1" applyProtection="1">
      <alignment vertical="center" shrinkToFit="1"/>
      <protection locked="0"/>
    </xf>
    <xf numFmtId="0" fontId="1" fillId="0" borderId="10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16" xfId="0" applyFont="1" applyBorder="1" applyAlignment="1">
      <alignment horizontal="center" vertical="center"/>
    </xf>
    <xf numFmtId="0" fontId="1" fillId="0" borderId="119" xfId="0" applyFont="1" applyBorder="1" applyAlignment="1">
      <alignment horizontal="center" vertical="center"/>
    </xf>
    <xf numFmtId="0" fontId="0" fillId="2" borderId="94" xfId="3" applyFont="1" applyFill="1" applyBorder="1" applyAlignment="1" applyProtection="1">
      <alignment vertical="center" shrinkToFit="1"/>
      <protection locked="0"/>
    </xf>
    <xf numFmtId="0" fontId="0" fillId="2" borderId="48" xfId="3" applyFont="1" applyFill="1" applyBorder="1" applyAlignment="1" applyProtection="1">
      <alignment vertical="center" shrinkToFit="1"/>
      <protection locked="0"/>
    </xf>
    <xf numFmtId="0" fontId="0" fillId="2" borderId="64" xfId="3" applyFont="1" applyFill="1" applyBorder="1" applyAlignment="1" applyProtection="1">
      <alignment vertical="center" wrapText="1" shrinkToFit="1"/>
      <protection locked="0"/>
    </xf>
    <xf numFmtId="0" fontId="0" fillId="0" borderId="116" xfId="0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18" xfId="0" applyBorder="1" applyAlignment="1">
      <alignment horizontal="center" vertical="center" wrapText="1"/>
    </xf>
    <xf numFmtId="0" fontId="0" fillId="0" borderId="119" xfId="0" applyBorder="1" applyAlignment="1">
      <alignment horizontal="center" vertical="center" wrapText="1"/>
    </xf>
    <xf numFmtId="0" fontId="0" fillId="0" borderId="94" xfId="3" applyFont="1" applyBorder="1" applyAlignment="1">
      <alignment horizontal="left" vertical="center"/>
    </xf>
    <xf numFmtId="0" fontId="1" fillId="0" borderId="110" xfId="3" applyBorder="1" applyAlignment="1">
      <alignment horizontal="left" vertical="center"/>
    </xf>
    <xf numFmtId="177" fontId="0" fillId="6" borderId="120" xfId="0" applyNumberFormat="1" applyFill="1" applyBorder="1" applyAlignment="1">
      <alignment horizontal="center" vertical="center"/>
    </xf>
    <xf numFmtId="177" fontId="0" fillId="6" borderId="121" xfId="0" applyNumberFormat="1" applyFill="1" applyBorder="1" applyAlignment="1">
      <alignment horizontal="center" vertical="center"/>
    </xf>
    <xf numFmtId="0" fontId="0" fillId="0" borderId="71" xfId="0" applyBorder="1" applyAlignment="1">
      <alignment horizontal="left" vertical="center" wrapText="1"/>
    </xf>
    <xf numFmtId="0" fontId="0" fillId="0" borderId="97" xfId="0" applyBorder="1" applyAlignment="1">
      <alignment horizontal="left" vertical="center" wrapText="1"/>
    </xf>
    <xf numFmtId="177" fontId="0" fillId="6" borderId="95" xfId="0" applyNumberFormat="1" applyFill="1" applyBorder="1" applyAlignment="1">
      <alignment horizontal="center" vertical="center"/>
    </xf>
    <xf numFmtId="177" fontId="0" fillId="6" borderId="96" xfId="0" applyNumberFormat="1" applyFill="1" applyBorder="1" applyAlignment="1">
      <alignment horizontal="center" vertical="center"/>
    </xf>
    <xf numFmtId="0" fontId="0" fillId="0" borderId="80" xfId="3" applyFont="1" applyBorder="1" applyAlignment="1">
      <alignment horizontal="left" vertical="center"/>
    </xf>
    <xf numFmtId="0" fontId="1" fillId="0" borderId="82" xfId="3" applyBorder="1" applyAlignment="1">
      <alignment horizontal="left" vertical="center"/>
    </xf>
    <xf numFmtId="177" fontId="0" fillId="6" borderId="64" xfId="0" applyNumberFormat="1" applyFill="1" applyBorder="1" applyAlignment="1">
      <alignment horizontal="center" vertical="center"/>
    </xf>
    <xf numFmtId="177" fontId="0" fillId="6" borderId="35" xfId="0" applyNumberFormat="1" applyFill="1" applyBorder="1" applyAlignment="1">
      <alignment horizontal="center" vertical="center"/>
    </xf>
    <xf numFmtId="0" fontId="0" fillId="0" borderId="72" xfId="0" applyBorder="1" applyAlignment="1">
      <alignment horizontal="left" vertical="center" wrapText="1"/>
    </xf>
    <xf numFmtId="0" fontId="0" fillId="0" borderId="82" xfId="0" applyBorder="1" applyAlignment="1">
      <alignment horizontal="left" vertical="center" wrapText="1"/>
    </xf>
    <xf numFmtId="177" fontId="0" fillId="6" borderId="80" xfId="0" applyNumberFormat="1" applyFill="1" applyBorder="1" applyAlignment="1">
      <alignment horizontal="center" vertical="center"/>
    </xf>
    <xf numFmtId="177" fontId="0" fillId="6" borderId="81" xfId="0" applyNumberFormat="1" applyFill="1" applyBorder="1" applyAlignment="1">
      <alignment horizontal="center" vertical="center"/>
    </xf>
    <xf numFmtId="0" fontId="0" fillId="0" borderId="72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80" xfId="3" applyFont="1" applyBorder="1">
      <alignment vertical="center"/>
    </xf>
    <xf numFmtId="0" fontId="1" fillId="0" borderId="82" xfId="3" applyBorder="1">
      <alignment vertical="center"/>
    </xf>
    <xf numFmtId="0" fontId="0" fillId="0" borderId="82" xfId="3" applyFont="1" applyBorder="1" applyAlignment="1">
      <alignment horizontal="left" vertical="center"/>
    </xf>
    <xf numFmtId="0" fontId="0" fillId="0" borderId="72" xfId="0" applyBorder="1" applyAlignment="1">
      <alignment vertical="center" wrapText="1"/>
    </xf>
    <xf numFmtId="0" fontId="0" fillId="0" borderId="81" xfId="0" applyBorder="1" applyAlignment="1">
      <alignment vertical="center" wrapText="1"/>
    </xf>
    <xf numFmtId="0" fontId="0" fillId="0" borderId="72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0" xfId="0" applyAlignment="1">
      <alignment vertical="top" wrapText="1"/>
    </xf>
    <xf numFmtId="0" fontId="18" fillId="0" borderId="74" xfId="0" applyFont="1" applyBorder="1" applyAlignment="1">
      <alignment horizontal="center" vertical="center" wrapText="1"/>
    </xf>
    <xf numFmtId="0" fontId="18" fillId="0" borderId="111" xfId="0" applyFont="1" applyBorder="1" applyAlignment="1">
      <alignment horizontal="center" vertical="center" wrapText="1"/>
    </xf>
    <xf numFmtId="0" fontId="0" fillId="0" borderId="107" xfId="0" applyBorder="1" applyAlignment="1">
      <alignment horizontal="right" vertical="center"/>
    </xf>
    <xf numFmtId="0" fontId="0" fillId="0" borderId="40" xfId="0" applyBorder="1" applyAlignment="1">
      <alignment horizontal="right" vertical="center"/>
    </xf>
    <xf numFmtId="0" fontId="0" fillId="0" borderId="112" xfId="0" applyBorder="1" applyAlignment="1">
      <alignment horizontal="center" vertical="center" wrapText="1"/>
    </xf>
    <xf numFmtId="0" fontId="0" fillId="0" borderId="113" xfId="0" applyBorder="1" applyAlignment="1">
      <alignment horizontal="center" vertical="center" wrapText="1"/>
    </xf>
    <xf numFmtId="0" fontId="0" fillId="0" borderId="86" xfId="0" applyBorder="1" applyAlignment="1">
      <alignment horizontal="left" vertical="center" wrapText="1"/>
    </xf>
    <xf numFmtId="0" fontId="0" fillId="0" borderId="87" xfId="0" applyBorder="1" applyAlignment="1">
      <alignment horizontal="left" vertical="center" wrapText="1"/>
    </xf>
    <xf numFmtId="0" fontId="0" fillId="0" borderId="114" xfId="3" applyFont="1" applyBorder="1">
      <alignment vertical="center"/>
    </xf>
    <xf numFmtId="0" fontId="1" fillId="0" borderId="115" xfId="3" applyBorder="1">
      <alignment vertical="center"/>
    </xf>
    <xf numFmtId="177" fontId="0" fillId="6" borderId="94" xfId="0" applyNumberFormat="1" applyFill="1" applyBorder="1" applyAlignment="1">
      <alignment horizontal="center" vertical="center"/>
    </xf>
    <xf numFmtId="177" fontId="0" fillId="6" borderId="20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7" fontId="0" fillId="6" borderId="62" xfId="0" applyNumberFormat="1" applyFill="1" applyBorder="1" applyAlignment="1">
      <alignment horizontal="center" vertical="center"/>
    </xf>
    <xf numFmtId="177" fontId="0" fillId="6" borderId="19" xfId="0" applyNumberFormat="1" applyFill="1" applyBorder="1" applyAlignment="1">
      <alignment horizontal="center" vertical="center"/>
    </xf>
    <xf numFmtId="0" fontId="0" fillId="0" borderId="74" xfId="0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9" fontId="1" fillId="0" borderId="128" xfId="3" applyNumberFormat="1" applyBorder="1" applyAlignment="1">
      <alignment horizontal="center" vertical="center"/>
    </xf>
    <xf numFmtId="9" fontId="0" fillId="0" borderId="129" xfId="3" quotePrefix="1" applyNumberFormat="1" applyFont="1" applyBorder="1" applyAlignment="1">
      <alignment horizontal="center" vertical="center"/>
    </xf>
    <xf numFmtId="9" fontId="0" fillId="0" borderId="100" xfId="3" quotePrefix="1" applyNumberFormat="1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0" fillId="0" borderId="0" xfId="3" applyFont="1">
      <alignment vertical="center"/>
    </xf>
    <xf numFmtId="0" fontId="5" fillId="7" borderId="71" xfId="3" applyFont="1" applyFill="1" applyBorder="1" applyAlignment="1">
      <alignment horizontal="center" vertical="center"/>
    </xf>
    <xf numFmtId="0" fontId="5" fillId="7" borderId="130" xfId="3" applyFont="1" applyFill="1" applyBorder="1" applyAlignment="1">
      <alignment horizontal="center" vertical="center"/>
    </xf>
    <xf numFmtId="0" fontId="5" fillId="7" borderId="96" xfId="3" applyFont="1" applyFill="1" applyBorder="1" applyAlignment="1">
      <alignment horizontal="center" vertical="center"/>
    </xf>
    <xf numFmtId="0" fontId="0" fillId="0" borderId="131" xfId="3" applyFont="1" applyBorder="1" applyAlignment="1">
      <alignment horizontal="center" vertical="center"/>
    </xf>
    <xf numFmtId="0" fontId="0" fillId="0" borderId="132" xfId="3" applyFont="1" applyBorder="1" applyAlignment="1">
      <alignment horizontal="center" vertical="center"/>
    </xf>
    <xf numFmtId="0" fontId="0" fillId="0" borderId="133" xfId="3" applyFont="1" applyBorder="1" applyAlignment="1">
      <alignment horizontal="center" vertical="center"/>
    </xf>
    <xf numFmtId="0" fontId="0" fillId="0" borderId="128" xfId="3" applyFont="1" applyBorder="1" applyAlignment="1">
      <alignment horizontal="center" vertical="center"/>
    </xf>
    <xf numFmtId="0" fontId="0" fillId="0" borderId="129" xfId="3" applyFont="1" applyBorder="1" applyAlignment="1">
      <alignment horizontal="center" vertical="center"/>
    </xf>
    <xf numFmtId="0" fontId="0" fillId="0" borderId="100" xfId="3" applyFont="1" applyBorder="1" applyAlignment="1">
      <alignment horizontal="center" vertical="center"/>
    </xf>
    <xf numFmtId="0" fontId="1" fillId="0" borderId="0" xfId="3" applyAlignment="1">
      <alignment horizontal="center" vertical="center"/>
    </xf>
    <xf numFmtId="9" fontId="1" fillId="0" borderId="129" xfId="3" applyNumberFormat="1" applyBorder="1" applyAlignment="1">
      <alignment horizontal="center" vertical="center"/>
    </xf>
    <xf numFmtId="9" fontId="1" fillId="0" borderId="100" xfId="3" applyNumberFormat="1" applyBorder="1" applyAlignment="1">
      <alignment horizontal="center" vertical="center"/>
    </xf>
    <xf numFmtId="0" fontId="0" fillId="0" borderId="142" xfId="3" applyFont="1" applyBorder="1" applyAlignment="1">
      <alignment horizontal="center" vertical="center"/>
    </xf>
    <xf numFmtId="0" fontId="0" fillId="0" borderId="143" xfId="3" applyFont="1" applyBorder="1" applyAlignment="1">
      <alignment horizontal="center" vertical="center"/>
    </xf>
    <xf numFmtId="0" fontId="0" fillId="0" borderId="144" xfId="3" applyFont="1" applyBorder="1" applyAlignment="1">
      <alignment horizontal="center" vertical="center"/>
    </xf>
    <xf numFmtId="0" fontId="9" fillId="0" borderId="25" xfId="3" applyFont="1" applyBorder="1" applyAlignment="1">
      <alignment horizontal="center" vertical="center"/>
    </xf>
    <xf numFmtId="0" fontId="9" fillId="0" borderId="134" xfId="3" applyFont="1" applyBorder="1" applyAlignment="1">
      <alignment horizontal="center" vertical="center"/>
    </xf>
    <xf numFmtId="0" fontId="9" fillId="0" borderId="37" xfId="3" applyFont="1" applyBorder="1" applyAlignment="1">
      <alignment horizontal="center" vertical="center"/>
    </xf>
    <xf numFmtId="0" fontId="11" fillId="0" borderId="0" xfId="3" applyFont="1" applyAlignment="1">
      <alignment horizontal="left" vertical="center"/>
    </xf>
    <xf numFmtId="0" fontId="23" fillId="0" borderId="0" xfId="3" applyFont="1" applyAlignment="1">
      <alignment horizontal="center" vertical="center"/>
    </xf>
    <xf numFmtId="0" fontId="0" fillId="0" borderId="138" xfId="3" applyFont="1" applyBorder="1" applyAlignment="1">
      <alignment vertical="center" wrapText="1"/>
    </xf>
    <xf numFmtId="0" fontId="1" fillId="0" borderId="139" xfId="3" applyBorder="1">
      <alignment vertical="center"/>
    </xf>
    <xf numFmtId="0" fontId="1" fillId="0" borderId="140" xfId="3" applyBorder="1">
      <alignment vertical="center"/>
    </xf>
    <xf numFmtId="0" fontId="1" fillId="0" borderId="141" xfId="3" applyBorder="1">
      <alignment vertical="center"/>
    </xf>
    <xf numFmtId="0" fontId="0" fillId="0" borderId="41" xfId="3" applyFont="1" applyBorder="1" applyAlignment="1">
      <alignment horizontal="center" vertical="center"/>
    </xf>
    <xf numFmtId="0" fontId="0" fillId="0" borderId="96" xfId="3" applyFont="1" applyBorder="1" applyAlignment="1">
      <alignment horizontal="center" vertical="center"/>
    </xf>
    <xf numFmtId="0" fontId="0" fillId="0" borderId="8" xfId="3" applyFont="1" applyBorder="1" applyAlignment="1">
      <alignment horizontal="center" vertical="center"/>
    </xf>
    <xf numFmtId="0" fontId="0" fillId="0" borderId="42" xfId="3" applyFont="1" applyBorder="1" applyAlignment="1">
      <alignment horizontal="center" vertical="center"/>
    </xf>
    <xf numFmtId="0" fontId="0" fillId="0" borderId="0" xfId="3" applyFont="1" applyAlignment="1">
      <alignment horizontal="center" vertical="center"/>
    </xf>
    <xf numFmtId="0" fontId="1" fillId="0" borderId="0" xfId="3" applyAlignment="1">
      <alignment horizontal="left" vertical="center" wrapText="1"/>
    </xf>
    <xf numFmtId="0" fontId="1" fillId="0" borderId="0" xfId="3" applyAlignment="1">
      <alignment horizontal="left" vertical="center"/>
    </xf>
    <xf numFmtId="0" fontId="1" fillId="0" borderId="33" xfId="3" applyBorder="1" applyAlignment="1">
      <alignment horizontal="left" vertical="center" wrapText="1"/>
    </xf>
    <xf numFmtId="0" fontId="1" fillId="0" borderId="33" xfId="3" applyBorder="1" applyAlignment="1">
      <alignment horizontal="left" vertical="center"/>
    </xf>
    <xf numFmtId="0" fontId="0" fillId="0" borderId="32" xfId="3" applyFont="1" applyBorder="1" applyAlignment="1">
      <alignment horizontal="center" vertical="center"/>
    </xf>
    <xf numFmtId="0" fontId="0" fillId="0" borderId="7" xfId="3" applyFont="1" applyBorder="1" applyAlignment="1">
      <alignment horizontal="center" vertical="center"/>
    </xf>
    <xf numFmtId="0" fontId="1" fillId="0" borderId="95" xfId="3" applyBorder="1" applyAlignment="1">
      <alignment horizontal="center" vertical="center"/>
    </xf>
    <xf numFmtId="0" fontId="1" fillId="0" borderId="96" xfId="3" applyBorder="1" applyAlignment="1">
      <alignment horizontal="center" vertical="center"/>
    </xf>
    <xf numFmtId="0" fontId="1" fillId="0" borderId="71" xfId="3" applyBorder="1" applyAlignment="1">
      <alignment horizontal="center" vertical="center"/>
    </xf>
    <xf numFmtId="0" fontId="1" fillId="0" borderId="81" xfId="3" applyBorder="1" applyAlignment="1">
      <alignment horizontal="left" vertical="center"/>
    </xf>
    <xf numFmtId="177" fontId="1" fillId="4" borderId="72" xfId="3" applyNumberFormat="1" applyFill="1" applyBorder="1" applyAlignment="1">
      <alignment horizontal="center" vertical="center" wrapText="1"/>
    </xf>
    <xf numFmtId="177" fontId="1" fillId="4" borderId="81" xfId="3" applyNumberFormat="1" applyFill="1" applyBorder="1" applyAlignment="1">
      <alignment horizontal="center" vertical="center" wrapText="1"/>
    </xf>
    <xf numFmtId="0" fontId="0" fillId="0" borderId="72" xfId="3" applyFont="1" applyBorder="1" applyAlignment="1">
      <alignment vertical="center" wrapText="1"/>
    </xf>
    <xf numFmtId="0" fontId="1" fillId="0" borderId="82" xfId="3" applyBorder="1" applyAlignment="1">
      <alignment vertical="center" wrapText="1"/>
    </xf>
    <xf numFmtId="38" fontId="0" fillId="4" borderId="72" xfId="2" applyFont="1" applyFill="1" applyBorder="1" applyAlignment="1">
      <alignment horizontal="center" vertical="center"/>
    </xf>
    <xf numFmtId="38" fontId="0" fillId="4" borderId="81" xfId="2" applyFont="1" applyFill="1" applyBorder="1" applyAlignment="1">
      <alignment horizontal="center" vertical="center"/>
    </xf>
    <xf numFmtId="0" fontId="0" fillId="0" borderId="72" xfId="3" applyFont="1" applyBorder="1" applyAlignment="1">
      <alignment horizontal="left" vertical="center" wrapText="1"/>
    </xf>
    <xf numFmtId="0" fontId="1" fillId="0" borderId="82" xfId="3" applyBorder="1" applyAlignment="1">
      <alignment horizontal="left" vertical="center" wrapText="1"/>
    </xf>
    <xf numFmtId="0" fontId="1" fillId="0" borderId="8" xfId="3" applyBorder="1" applyAlignment="1">
      <alignment horizontal="center" vertical="center" wrapText="1"/>
    </xf>
    <xf numFmtId="0" fontId="1" fillId="0" borderId="42" xfId="3" applyBorder="1" applyAlignment="1">
      <alignment horizontal="center" vertical="center"/>
    </xf>
    <xf numFmtId="0" fontId="0" fillId="0" borderId="81" xfId="3" applyFont="1" applyBorder="1" applyAlignment="1">
      <alignment horizontal="left" vertical="center"/>
    </xf>
    <xf numFmtId="0" fontId="1" fillId="0" borderId="107" xfId="3" applyBorder="1" applyAlignment="1">
      <alignment horizontal="left" vertical="center"/>
    </xf>
    <xf numFmtId="0" fontId="1" fillId="0" borderId="134" xfId="3" applyBorder="1" applyAlignment="1">
      <alignment horizontal="left" vertical="center"/>
    </xf>
    <xf numFmtId="0" fontId="1" fillId="0" borderId="81" xfId="3" applyBorder="1">
      <alignment vertical="center"/>
    </xf>
    <xf numFmtId="0" fontId="0" fillId="0" borderId="135" xfId="3" applyFont="1" applyBorder="1" applyAlignment="1">
      <alignment vertical="center" wrapText="1"/>
    </xf>
    <xf numFmtId="0" fontId="1" fillId="0" borderId="48" xfId="3" applyBorder="1" applyAlignment="1">
      <alignment vertical="center" wrapText="1"/>
    </xf>
    <xf numFmtId="0" fontId="1" fillId="0" borderId="136" xfId="3" applyBorder="1">
      <alignment vertical="center"/>
    </xf>
    <xf numFmtId="177" fontId="1" fillId="4" borderId="74" xfId="3" applyNumberFormat="1" applyFill="1" applyBorder="1" applyAlignment="1">
      <alignment horizontal="center" vertical="center" wrapText="1"/>
    </xf>
    <xf numFmtId="177" fontId="1" fillId="4" borderId="137" xfId="3" applyNumberFormat="1" applyFill="1" applyBorder="1" applyAlignment="1">
      <alignment horizontal="center" vertical="center" wrapText="1"/>
    </xf>
    <xf numFmtId="0" fontId="0" fillId="0" borderId="74" xfId="3" applyFont="1" applyBorder="1" applyAlignment="1">
      <alignment vertical="center" wrapText="1"/>
    </xf>
    <xf numFmtId="0" fontId="1" fillId="0" borderId="111" xfId="3" applyBorder="1" applyAlignment="1">
      <alignment vertical="center" wrapText="1"/>
    </xf>
    <xf numFmtId="0" fontId="0" fillId="0" borderId="152" xfId="0" applyBorder="1" applyAlignment="1">
      <alignment horizontal="center" vertical="center" wrapText="1"/>
    </xf>
    <xf numFmtId="0" fontId="0" fillId="0" borderId="153" xfId="0" applyBorder="1" applyAlignment="1">
      <alignment horizontal="center" vertical="center" wrapText="1"/>
    </xf>
    <xf numFmtId="38" fontId="8" fillId="0" borderId="72" xfId="1" applyFont="1" applyFill="1" applyBorder="1" applyAlignment="1">
      <alignment vertical="center" wrapText="1"/>
    </xf>
    <xf numFmtId="38" fontId="8" fillId="0" borderId="82" xfId="1" applyFont="1" applyFill="1" applyBorder="1" applyAlignment="1">
      <alignment vertical="center" wrapText="1"/>
    </xf>
    <xf numFmtId="0" fontId="17" fillId="0" borderId="146" xfId="3" applyFont="1" applyBorder="1">
      <alignment vertical="center"/>
    </xf>
    <xf numFmtId="0" fontId="17" fillId="0" borderId="147" xfId="3" applyFont="1" applyBorder="1">
      <alignment vertical="center"/>
    </xf>
    <xf numFmtId="177" fontId="0" fillId="6" borderId="148" xfId="0" applyNumberFormat="1" applyFill="1" applyBorder="1" applyAlignment="1">
      <alignment horizontal="center" vertical="center"/>
    </xf>
    <xf numFmtId="177" fontId="0" fillId="6" borderId="137" xfId="0" applyNumberFormat="1" applyFill="1" applyBorder="1" applyAlignment="1">
      <alignment horizontal="center" vertical="center"/>
    </xf>
    <xf numFmtId="177" fontId="0" fillId="6" borderId="9" xfId="0" applyNumberFormat="1" applyFill="1" applyBorder="1" applyAlignment="1">
      <alignment horizontal="center" vertical="center"/>
    </xf>
    <xf numFmtId="177" fontId="0" fillId="6" borderId="21" xfId="0" applyNumberFormat="1" applyFill="1" applyBorder="1" applyAlignment="1">
      <alignment horizontal="center" vertical="center"/>
    </xf>
    <xf numFmtId="177" fontId="0" fillId="6" borderId="149" xfId="0" applyNumberFormat="1" applyFill="1" applyBorder="1" applyAlignment="1">
      <alignment horizontal="center" vertical="center"/>
    </xf>
    <xf numFmtId="177" fontId="0" fillId="6" borderId="150" xfId="0" applyNumberFormat="1" applyFill="1" applyBorder="1" applyAlignment="1">
      <alignment horizontal="center" vertical="center"/>
    </xf>
    <xf numFmtId="38" fontId="0" fillId="0" borderId="79" xfId="1" applyFont="1" applyFill="1" applyBorder="1" applyAlignment="1">
      <alignment vertical="center" wrapText="1"/>
    </xf>
    <xf numFmtId="38" fontId="0" fillId="0" borderId="151" xfId="1" applyFont="1" applyFill="1" applyBorder="1" applyAlignment="1">
      <alignment vertical="center" wrapText="1"/>
    </xf>
    <xf numFmtId="0" fontId="1" fillId="0" borderId="80" xfId="3" applyBorder="1" applyAlignment="1">
      <alignment horizontal="left" vertical="center"/>
    </xf>
    <xf numFmtId="0" fontId="1" fillId="0" borderId="48" xfId="3" applyBorder="1" applyAlignment="1">
      <alignment horizontal="left" vertical="center"/>
    </xf>
    <xf numFmtId="0" fontId="1" fillId="2" borderId="38" xfId="3" applyFill="1" applyBorder="1" applyAlignment="1" applyProtection="1">
      <alignment vertical="center" shrinkToFit="1"/>
      <protection locked="0"/>
    </xf>
    <xf numFmtId="0" fontId="1" fillId="2" borderId="94" xfId="3" applyFill="1" applyBorder="1" applyAlignment="1" applyProtection="1">
      <alignment vertical="center" shrinkToFit="1"/>
      <protection locked="0"/>
    </xf>
    <xf numFmtId="0" fontId="1" fillId="2" borderId="48" xfId="3" applyFill="1" applyBorder="1" applyAlignment="1" applyProtection="1">
      <alignment vertical="center" shrinkToFit="1"/>
      <protection locked="0"/>
    </xf>
    <xf numFmtId="0" fontId="0" fillId="2" borderId="64" xfId="3" applyFont="1" applyFill="1" applyBorder="1" applyAlignment="1" applyProtection="1">
      <alignment vertical="center" wrapText="1"/>
      <protection locked="0"/>
    </xf>
    <xf numFmtId="0" fontId="1" fillId="2" borderId="38" xfId="3" applyFill="1" applyBorder="1" applyAlignment="1" applyProtection="1">
      <alignment vertical="center" wrapText="1"/>
      <protection locked="0"/>
    </xf>
    <xf numFmtId="0" fontId="1" fillId="2" borderId="94" xfId="3" applyFill="1" applyBorder="1" applyAlignment="1" applyProtection="1">
      <alignment vertical="center" wrapText="1"/>
      <protection locked="0"/>
    </xf>
    <xf numFmtId="0" fontId="1" fillId="2" borderId="48" xfId="3" applyFill="1" applyBorder="1" applyAlignment="1" applyProtection="1">
      <alignment vertical="center" wrapText="1"/>
      <protection locked="0"/>
    </xf>
    <xf numFmtId="0" fontId="0" fillId="0" borderId="95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1" fillId="0" borderId="95" xfId="0" applyFont="1" applyBorder="1" applyAlignment="1">
      <alignment horizontal="center" vertical="center"/>
    </xf>
    <xf numFmtId="0" fontId="1" fillId="0" borderId="130" xfId="0" applyFont="1" applyBorder="1" applyAlignment="1">
      <alignment horizontal="center" vertical="center"/>
    </xf>
    <xf numFmtId="0" fontId="1" fillId="2" borderId="64" xfId="3" applyFill="1" applyBorder="1" applyAlignment="1" applyProtection="1">
      <alignment vertical="center" shrinkToFit="1"/>
      <protection locked="0"/>
    </xf>
    <xf numFmtId="0" fontId="15" fillId="0" borderId="0" xfId="0" applyFont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109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145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17" fillId="0" borderId="104" xfId="3" applyFont="1" applyBorder="1">
      <alignment vertical="center"/>
    </xf>
    <xf numFmtId="0" fontId="17" fillId="0" borderId="106" xfId="3" applyFont="1" applyBorder="1">
      <alignment vertical="center"/>
    </xf>
    <xf numFmtId="177" fontId="0" fillId="6" borderId="104" xfId="0" applyNumberFormat="1" applyFill="1" applyBorder="1" applyAlignment="1">
      <alignment horizontal="center" vertical="center"/>
    </xf>
    <xf numFmtId="177" fontId="0" fillId="6" borderId="105" xfId="0" applyNumberFormat="1" applyFill="1" applyBorder="1" applyAlignment="1">
      <alignment horizontal="center" vertical="center"/>
    </xf>
    <xf numFmtId="38" fontId="0" fillId="0" borderId="78" xfId="1" applyFont="1" applyFill="1" applyBorder="1" applyAlignment="1">
      <alignment vertical="center" wrapText="1"/>
    </xf>
    <xf numFmtId="38" fontId="0" fillId="0" borderId="106" xfId="1" applyFont="1" applyFill="1" applyBorder="1" applyAlignment="1">
      <alignment vertical="center" wrapText="1"/>
    </xf>
    <xf numFmtId="0" fontId="1" fillId="0" borderId="94" xfId="3" applyBorder="1" applyAlignment="1">
      <alignment horizontal="left" vertical="center"/>
    </xf>
    <xf numFmtId="0" fontId="0" fillId="0" borderId="135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01965814126925"/>
          <c:y val="5.9093929737867451E-2"/>
          <c:w val="0.74137953792686517"/>
          <c:h val="0.859929197265858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'☆採用 (2)'!$C$57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'☆採用 (2)'!$B$58:$B$61</c:f>
              <c:strCache>
                <c:ptCount val="4"/>
                <c:pt idx="0">
                  <c:v>①㈱国際開発コンサルタンツ</c:v>
                </c:pt>
                <c:pt idx="1">
                  <c:v>②㈱福山コンサルタント</c:v>
                </c:pt>
                <c:pt idx="2">
                  <c:v>③八千代エンジニヤリング㈱</c:v>
                </c:pt>
                <c:pt idx="3">
                  <c:v>平均（３社）</c:v>
                </c:pt>
              </c:strCache>
            </c:strRef>
          </c:xVal>
          <c:yVal>
            <c:numRef>
              <c:f>'☆採用 (2)'!$C$58:$C$61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8B-4B14-91C2-AF10D6352D26}"/>
            </c:ext>
          </c:extLst>
        </c:ser>
        <c:ser>
          <c:idx val="1"/>
          <c:order val="1"/>
          <c:tx>
            <c:strRef>
              <c:f>'☆採用 (2)'!$D$57</c:f>
              <c:strCache>
                <c:ptCount val="1"/>
                <c:pt idx="0">
                  <c:v>直接人件費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D8B-4B14-91C2-AF10D6352D26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'☆採用 (2)'!$B$58:$C$61</c:f>
              <c:strCache>
                <c:ptCount val="4"/>
                <c:pt idx="0">
                  <c:v>①㈱国際開発コンサルタンツ</c:v>
                </c:pt>
                <c:pt idx="1">
                  <c:v>②㈱福山コンサルタント</c:v>
                </c:pt>
                <c:pt idx="2">
                  <c:v>③八千代エンジニヤリング㈱</c:v>
                </c:pt>
                <c:pt idx="3">
                  <c:v>平均（３社）</c:v>
                </c:pt>
              </c:strCache>
            </c:strRef>
          </c:xVal>
          <c:yVal>
            <c:numRef>
              <c:f>'☆採用 (2)'!$D$58:$D$61</c:f>
              <c:numCache>
                <c:formatCode>#,##0_ </c:formatCode>
                <c:ptCount val="4"/>
                <c:pt idx="0">
                  <c:v>3391000</c:v>
                </c:pt>
                <c:pt idx="1">
                  <c:v>3899600</c:v>
                </c:pt>
                <c:pt idx="2">
                  <c:v>3443500</c:v>
                </c:pt>
                <c:pt idx="3">
                  <c:v>3578033.3333333335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8B-4B14-91C2-AF10D6352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412152"/>
        <c:axId val="1"/>
      </c:scatterChart>
      <c:valAx>
        <c:axId val="42841215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alpha val="98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12152"/>
        <c:crosses val="autoZero"/>
        <c:crossBetween val="midCat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01965814126925"/>
          <c:y val="5.9093929737867451E-2"/>
          <c:w val="0.74137953792686517"/>
          <c:h val="0.85992919726585881"/>
        </c:manualLayout>
      </c:layout>
      <c:scatterChart>
        <c:scatterStyle val="lineMarker"/>
        <c:varyColors val="0"/>
        <c:ser>
          <c:idx val="0"/>
          <c:order val="0"/>
          <c:tx>
            <c:strRef>
              <c:f>☆採用!$C$57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☆採用!$B$58:$B$61</c:f>
              <c:strCache>
                <c:ptCount val="4"/>
                <c:pt idx="0">
                  <c:v>①㈱国際開発コンサルタンツ</c:v>
                </c:pt>
                <c:pt idx="1">
                  <c:v>②㈱福山コンサルタント</c:v>
                </c:pt>
                <c:pt idx="2">
                  <c:v>③八千代エンジニヤリング㈱</c:v>
                </c:pt>
                <c:pt idx="3">
                  <c:v>平均（３社）</c:v>
                </c:pt>
              </c:strCache>
            </c:strRef>
          </c:xVal>
          <c:yVal>
            <c:numRef>
              <c:f>☆採用!$C$58:$C$61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C9-4B46-AA0A-39EC67624433}"/>
            </c:ext>
          </c:extLst>
        </c:ser>
        <c:ser>
          <c:idx val="1"/>
          <c:order val="1"/>
          <c:tx>
            <c:strRef>
              <c:f>☆採用!$D$57</c:f>
              <c:strCache>
                <c:ptCount val="1"/>
                <c:pt idx="0">
                  <c:v>直接人件費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31C9-4B46-AA0A-39EC67624433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☆採用!$B$58:$C$61</c:f>
              <c:strCache>
                <c:ptCount val="4"/>
                <c:pt idx="0">
                  <c:v>①㈱国際開発コンサルタンツ</c:v>
                </c:pt>
                <c:pt idx="1">
                  <c:v>②㈱福山コンサルタント</c:v>
                </c:pt>
                <c:pt idx="2">
                  <c:v>③八千代エンジニヤリング㈱</c:v>
                </c:pt>
                <c:pt idx="3">
                  <c:v>平均（３社）</c:v>
                </c:pt>
              </c:strCache>
            </c:strRef>
          </c:xVal>
          <c:yVal>
            <c:numRef>
              <c:f>☆採用!$D$58:$D$61</c:f>
              <c:numCache>
                <c:formatCode>#,##0_ </c:formatCode>
                <c:ptCount val="4"/>
                <c:pt idx="0">
                  <c:v>3263400</c:v>
                </c:pt>
                <c:pt idx="1">
                  <c:v>3679500</c:v>
                </c:pt>
                <c:pt idx="2">
                  <c:v>3255150</c:v>
                </c:pt>
                <c:pt idx="3">
                  <c:v>3399350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C9-4B46-AA0A-39EC67624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408872"/>
        <c:axId val="1"/>
      </c:scatterChart>
      <c:valAx>
        <c:axId val="42840887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alpha val="98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84088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'Ｒ２参考'!$C$61</c:f>
              <c:strCache>
                <c:ptCount val="1"/>
                <c:pt idx="0">
                  <c:v>①㈱国際開発コンサルタンツ</c:v>
                </c:pt>
              </c:strCache>
            </c:strRef>
          </c:tx>
          <c:spPr>
            <a:ln w="28575">
              <a:noFill/>
            </a:ln>
          </c:spP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Ref>
              <c:f>'Ｒ２参考'!$E$61</c:f>
              <c:numCache>
                <c:formatCode>#,##0_ </c:formatCode>
                <c:ptCount val="1"/>
                <c:pt idx="0">
                  <c:v>10092200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5F-48BA-A9F5-B48CAF7AC458}"/>
            </c:ext>
          </c:extLst>
        </c:ser>
        <c:ser>
          <c:idx val="0"/>
          <c:order val="1"/>
          <c:tx>
            <c:strRef>
              <c:f>'Ｒ２参考'!$C$62</c:f>
              <c:strCache>
                <c:ptCount val="1"/>
                <c:pt idx="0">
                  <c:v>②㈱福山コンサルタント</c:v>
                </c:pt>
              </c:strCache>
            </c:strRef>
          </c:tx>
          <c:spPr>
            <a:ln w="28575">
              <a:noFill/>
            </a:ln>
          </c:spPr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Ref>
              <c:f>'Ｒ２参考'!$E$62</c:f>
              <c:numCache>
                <c:formatCode>#,##0_ </c:formatCode>
                <c:ptCount val="1"/>
                <c:pt idx="0">
                  <c:v>7002650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5F-48BA-A9F5-B48CAF7AC458}"/>
            </c:ext>
          </c:extLst>
        </c:ser>
        <c:ser>
          <c:idx val="1"/>
          <c:order val="2"/>
          <c:tx>
            <c:strRef>
              <c:f>'Ｒ２参考'!$C$63</c:f>
              <c:strCache>
                <c:ptCount val="1"/>
                <c:pt idx="0">
                  <c:v>③八千代エンジニヤリング㈱</c:v>
                </c:pt>
              </c:strCache>
            </c:strRef>
          </c:tx>
          <c:spPr>
            <a:ln w="28575">
              <a:noFill/>
            </a:ln>
          </c:spPr>
          <c:xVal>
            <c:numLit>
              <c:formatCode>General</c:formatCode>
              <c:ptCount val="1"/>
              <c:pt idx="0">
                <c:v>3</c:v>
              </c:pt>
            </c:numLit>
          </c:xVal>
          <c:yVal>
            <c:numRef>
              <c:f>'Ｒ２参考'!$E$63</c:f>
              <c:numCache>
                <c:formatCode>#,##0_ </c:formatCode>
                <c:ptCount val="1"/>
                <c:pt idx="0">
                  <c:v>6445650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5F-48BA-A9F5-B48CAF7AC458}"/>
            </c:ext>
          </c:extLst>
        </c:ser>
        <c:ser>
          <c:idx val="2"/>
          <c:order val="3"/>
          <c:tx>
            <c:strRef>
              <c:f>'Ｒ２参考'!$C$64</c:f>
              <c:strCache>
                <c:ptCount val="1"/>
                <c:pt idx="0">
                  <c:v>平均（２社）</c:v>
                </c:pt>
              </c:strCache>
            </c:strRef>
          </c:tx>
          <c:spPr>
            <a:ln w="28575">
              <a:noFill/>
            </a:ln>
          </c:spPr>
          <c:xVal>
            <c:numLit>
              <c:formatCode>General</c:formatCode>
              <c:ptCount val="1"/>
              <c:pt idx="0">
                <c:v>4</c:v>
              </c:pt>
            </c:numLit>
          </c:xVal>
          <c:yVal>
            <c:numRef>
              <c:f>'Ｒ２参考'!$E$64</c:f>
              <c:numCache>
                <c:formatCode>#,##0_ </c:formatCode>
                <c:ptCount val="1"/>
                <c:pt idx="0">
                  <c:v>6724150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5F-48BA-A9F5-B48CAF7AC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631520"/>
        <c:axId val="1"/>
      </c:scatterChart>
      <c:valAx>
        <c:axId val="432631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in val="6000000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432631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65127371817376323"/>
          <c:y val="0.19420312044327795"/>
          <c:w val="0.99590969122490258"/>
          <c:h val="0.8059817002041411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1079500</xdr:colOff>
      <xdr:row>2</xdr:row>
      <xdr:rowOff>76200</xdr:rowOff>
    </xdr:from>
    <xdr:to>
      <xdr:col>10</xdr:col>
      <xdr:colOff>2207260</xdr:colOff>
      <xdr:row>3</xdr:row>
      <xdr:rowOff>89535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E7B1D57-7034-9510-F1D8-700E13F1E21D}"/>
            </a:ext>
          </a:extLst>
        </xdr:cNvPr>
        <xdr:cNvSpPr/>
      </xdr:nvSpPr>
      <xdr:spPr>
        <a:xfrm>
          <a:off x="10033000" y="654050"/>
          <a:ext cx="1127760" cy="534035"/>
        </a:xfrm>
        <a:prstGeom prst="rect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50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※符号記載欄</a:t>
          </a:r>
          <a:endParaRPr lang="ja-JP" sz="1050" kern="100"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  <a:p>
          <a:pPr algn="ctr"/>
          <a:r>
            <a:rPr lang="en-US" sz="1050" kern="100">
              <a:solidFill>
                <a:srgbClr val="000000"/>
              </a:solidFill>
              <a:effectLst/>
              <a:latin typeface="ＭＳ 明朝" panose="02020609040205080304" pitchFamily="17" charset="-128"/>
              <a:ea typeface="游明朝" panose="02020400000000000000" pitchFamily="18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933450</xdr:colOff>
      <xdr:row>0</xdr:row>
      <xdr:rowOff>241300</xdr:rowOff>
    </xdr:from>
    <xdr:to>
      <xdr:col>11</xdr:col>
      <xdr:colOff>76200</xdr:colOff>
      <xdr:row>1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64B201B-D12C-F9B7-61C5-6C3159391BD2}"/>
            </a:ext>
          </a:extLst>
        </xdr:cNvPr>
        <xdr:cNvSpPr txBox="1"/>
      </xdr:nvSpPr>
      <xdr:spPr>
        <a:xfrm>
          <a:off x="9886950" y="241300"/>
          <a:ext cx="1371600" cy="279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様式第</a:t>
          </a:r>
          <a:r>
            <a:rPr kumimoji="1" lang="en-US" altLang="ja-JP" sz="1100"/>
            <a:t>10</a:t>
          </a:r>
          <a:r>
            <a:rPr kumimoji="1" lang="ja-JP" altLang="en-US" sz="1100"/>
            <a:t>号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54</xdr:row>
      <xdr:rowOff>104775</xdr:rowOff>
    </xdr:from>
    <xdr:to>
      <xdr:col>12</xdr:col>
      <xdr:colOff>114300</xdr:colOff>
      <xdr:row>68</xdr:row>
      <xdr:rowOff>95250</xdr:rowOff>
    </xdr:to>
    <xdr:graphicFrame macro="">
      <xdr:nvGraphicFramePr>
        <xdr:cNvPr id="110696" name="グラフ 1">
          <a:extLst>
            <a:ext uri="{FF2B5EF4-FFF2-40B4-BE49-F238E27FC236}">
              <a16:creationId xmlns:a16="http://schemas.microsoft.com/office/drawing/2014/main" id="{01BC10B9-62AB-44AB-B2B3-132910B196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54</xdr:row>
      <xdr:rowOff>104775</xdr:rowOff>
    </xdr:from>
    <xdr:to>
      <xdr:col>12</xdr:col>
      <xdr:colOff>114300</xdr:colOff>
      <xdr:row>68</xdr:row>
      <xdr:rowOff>95250</xdr:rowOff>
    </xdr:to>
    <xdr:graphicFrame macro="">
      <xdr:nvGraphicFramePr>
        <xdr:cNvPr id="79979" name="グラフ 2">
          <a:extLst>
            <a:ext uri="{FF2B5EF4-FFF2-40B4-BE49-F238E27FC236}">
              <a16:creationId xmlns:a16="http://schemas.microsoft.com/office/drawing/2014/main" id="{D12DADE5-E1BE-4A89-B994-CE383601F3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57</xdr:row>
      <xdr:rowOff>161925</xdr:rowOff>
    </xdr:from>
    <xdr:to>
      <xdr:col>15</xdr:col>
      <xdr:colOff>561975</xdr:colOff>
      <xdr:row>65</xdr:row>
      <xdr:rowOff>38100</xdr:rowOff>
    </xdr:to>
    <xdr:graphicFrame macro="">
      <xdr:nvGraphicFramePr>
        <xdr:cNvPr id="1195" name="グラフ 1">
          <a:extLst>
            <a:ext uri="{FF2B5EF4-FFF2-40B4-BE49-F238E27FC236}">
              <a16:creationId xmlns:a16="http://schemas.microsoft.com/office/drawing/2014/main" id="{8CDFA6E8-6E3B-403B-8D78-5493D0A66D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1:L47"/>
  <sheetViews>
    <sheetView tabSelected="1" showRuler="0" view="pageBreakPreview" zoomScaleNormal="100" zoomScaleSheetLayoutView="100" zoomScalePageLayoutView="40" workbookViewId="0">
      <selection activeCell="J4" sqref="J4"/>
    </sheetView>
  </sheetViews>
  <sheetFormatPr defaultColWidth="9" defaultRowHeight="13" x14ac:dyDescent="0.2"/>
  <cols>
    <col min="1" max="1" width="3" style="208" customWidth="1"/>
    <col min="2" max="2" width="30.6328125" style="208" customWidth="1"/>
    <col min="3" max="3" width="13.90625" style="208" customWidth="1"/>
    <col min="4" max="9" width="11.26953125" style="208" customWidth="1"/>
    <col min="10" max="10" width="13" style="208" customWidth="1"/>
    <col min="11" max="11" width="31.90625" style="208" customWidth="1"/>
    <col min="12" max="12" width="3.6328125" style="208" customWidth="1"/>
    <col min="13" max="16384" width="9" style="208"/>
  </cols>
  <sheetData>
    <row r="1" spans="1:12" s="202" customFormat="1" ht="41.25" customHeight="1" x14ac:dyDescent="0.2">
      <c r="A1" s="273" t="s">
        <v>152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</row>
    <row r="2" spans="1:12" s="203" customFormat="1" ht="4.5" customHeight="1" x14ac:dyDescent="0.2">
      <c r="C2" s="204"/>
      <c r="H2" s="205"/>
      <c r="I2" s="205"/>
      <c r="J2" s="204"/>
    </row>
    <row r="3" spans="1:12" s="206" customFormat="1" ht="41.25" customHeight="1" x14ac:dyDescent="0.2">
      <c r="B3" s="209" t="s">
        <v>160</v>
      </c>
      <c r="C3" s="263"/>
      <c r="D3" s="207"/>
      <c r="E3" s="207"/>
      <c r="F3" s="207"/>
      <c r="G3" s="207"/>
      <c r="H3" s="207"/>
      <c r="I3" s="207"/>
      <c r="J3" s="207"/>
      <c r="K3" s="207"/>
      <c r="L3" s="207"/>
    </row>
    <row r="4" spans="1:12" ht="25" customHeight="1" x14ac:dyDescent="0.2">
      <c r="B4" s="209"/>
    </row>
    <row r="5" spans="1:12" s="209" customFormat="1" ht="25" customHeight="1" x14ac:dyDescent="0.2">
      <c r="D5" s="276"/>
      <c r="E5" s="276"/>
      <c r="F5" s="276"/>
      <c r="G5" s="276"/>
      <c r="H5" s="276"/>
      <c r="I5" s="276"/>
      <c r="J5" s="276"/>
      <c r="K5" s="276"/>
    </row>
    <row r="6" spans="1:12" s="210" customFormat="1" ht="17.149999999999999" customHeight="1" thickBot="1" x14ac:dyDescent="0.25">
      <c r="D6" s="210" t="s">
        <v>12</v>
      </c>
    </row>
    <row r="7" spans="1:12" ht="17.149999999999999" customHeight="1" x14ac:dyDescent="0.2">
      <c r="D7" s="267" t="s">
        <v>0</v>
      </c>
      <c r="E7" s="268"/>
      <c r="F7" s="277" t="s">
        <v>1</v>
      </c>
      <c r="G7" s="277"/>
      <c r="H7" s="277"/>
      <c r="I7" s="277"/>
      <c r="J7" s="211" t="s">
        <v>148</v>
      </c>
      <c r="K7" s="212"/>
    </row>
    <row r="8" spans="1:12" ht="17.149999999999999" customHeight="1" x14ac:dyDescent="0.2">
      <c r="D8" s="269" t="s">
        <v>37</v>
      </c>
      <c r="E8" s="270"/>
      <c r="F8" s="278" t="s">
        <v>140</v>
      </c>
      <c r="G8" s="278"/>
      <c r="H8" s="278"/>
      <c r="I8" s="278"/>
      <c r="J8" s="213">
        <f>J36</f>
        <v>0</v>
      </c>
      <c r="K8" s="214"/>
    </row>
    <row r="9" spans="1:12" ht="17.149999999999999" customHeight="1" x14ac:dyDescent="0.2">
      <c r="D9" s="271" t="s">
        <v>38</v>
      </c>
      <c r="E9" s="272"/>
      <c r="F9" s="265" t="s">
        <v>141</v>
      </c>
      <c r="G9" s="265"/>
      <c r="H9" s="265"/>
      <c r="I9" s="265"/>
      <c r="J9" s="215">
        <f>H43</f>
        <v>0</v>
      </c>
      <c r="K9" s="216"/>
    </row>
    <row r="10" spans="1:12" ht="17.149999999999999" customHeight="1" x14ac:dyDescent="0.2">
      <c r="D10" s="271" t="s">
        <v>39</v>
      </c>
      <c r="E10" s="272"/>
      <c r="F10" s="275" t="s">
        <v>142</v>
      </c>
      <c r="G10" s="275"/>
      <c r="H10" s="275"/>
      <c r="I10" s="275"/>
      <c r="J10" s="217">
        <f>ROUNDDOWN(J8*ROUND(0.35/(1-0.35),4),0)</f>
        <v>0</v>
      </c>
      <c r="K10" s="218"/>
    </row>
    <row r="11" spans="1:12" ht="17.149999999999999" customHeight="1" x14ac:dyDescent="0.2">
      <c r="D11" s="271" t="s">
        <v>47</v>
      </c>
      <c r="E11" s="272"/>
      <c r="F11" s="274" t="s">
        <v>143</v>
      </c>
      <c r="G11" s="274"/>
      <c r="H11" s="274"/>
      <c r="I11" s="274"/>
      <c r="J11" s="217">
        <f>SUM(J8:J10)</f>
        <v>0</v>
      </c>
      <c r="K11" s="218"/>
    </row>
    <row r="12" spans="1:12" ht="17.149999999999999" hidden="1" customHeight="1" x14ac:dyDescent="0.2">
      <c r="D12" s="219" t="s">
        <v>40</v>
      </c>
      <c r="E12" s="274"/>
      <c r="F12" s="275"/>
      <c r="G12" s="275"/>
      <c r="H12" s="275"/>
      <c r="I12" s="275"/>
      <c r="J12" s="217">
        <f>ROUNDDOWN((J8+J9+J10)*ROUND(0.35/(1-0.35),4),0)</f>
        <v>0</v>
      </c>
      <c r="K12" s="218"/>
    </row>
    <row r="13" spans="1:12" ht="17.149999999999999" hidden="1" customHeight="1" x14ac:dyDescent="0.2">
      <c r="D13" s="219" t="s">
        <v>2</v>
      </c>
      <c r="E13" s="265"/>
      <c r="F13" s="265"/>
      <c r="G13" s="265"/>
      <c r="H13" s="265"/>
      <c r="I13" s="265"/>
      <c r="J13" s="217">
        <f>SUM(J8,J9,J10,J12)</f>
        <v>0</v>
      </c>
      <c r="K13" s="218"/>
    </row>
    <row r="14" spans="1:12" ht="17.149999999999999" hidden="1" customHeight="1" x14ac:dyDescent="0.2">
      <c r="D14" s="219" t="s">
        <v>3</v>
      </c>
      <c r="E14" s="265"/>
      <c r="F14" s="265"/>
      <c r="G14" s="265"/>
      <c r="H14" s="265"/>
      <c r="I14" s="265"/>
      <c r="J14" s="220">
        <f>-(J13-ROUNDDOWN(J13,-4))</f>
        <v>0</v>
      </c>
      <c r="K14" s="221"/>
    </row>
    <row r="15" spans="1:12" ht="17.149999999999999" customHeight="1" x14ac:dyDescent="0.2">
      <c r="D15" s="271" t="s">
        <v>48</v>
      </c>
      <c r="E15" s="272"/>
      <c r="F15" s="265" t="s">
        <v>144</v>
      </c>
      <c r="G15" s="265"/>
      <c r="H15" s="265"/>
      <c r="I15" s="265"/>
      <c r="J15" s="220">
        <f>J12+J14</f>
        <v>0</v>
      </c>
      <c r="K15" s="221"/>
    </row>
    <row r="16" spans="1:12" ht="17.149999999999999" customHeight="1" x14ac:dyDescent="0.2">
      <c r="D16" s="271" t="s">
        <v>4</v>
      </c>
      <c r="E16" s="272"/>
      <c r="F16" s="265" t="s">
        <v>145</v>
      </c>
      <c r="G16" s="265"/>
      <c r="H16" s="265"/>
      <c r="I16" s="265"/>
      <c r="J16" s="217">
        <f>J11+J15</f>
        <v>0</v>
      </c>
      <c r="K16" s="218"/>
    </row>
    <row r="17" spans="1:12" ht="17.149999999999999" customHeight="1" x14ac:dyDescent="0.2">
      <c r="D17" s="286" t="s">
        <v>5</v>
      </c>
      <c r="E17" s="287"/>
      <c r="F17" s="266" t="s">
        <v>146</v>
      </c>
      <c r="G17" s="266"/>
      <c r="H17" s="266"/>
      <c r="I17" s="266"/>
      <c r="J17" s="222">
        <f>ROUND(J16*0.1,0)</f>
        <v>0</v>
      </c>
      <c r="K17" s="223"/>
    </row>
    <row r="18" spans="1:12" ht="30.75" customHeight="1" thickBot="1" x14ac:dyDescent="0.25">
      <c r="B18" s="205"/>
      <c r="C18" s="224"/>
      <c r="D18" s="289" t="s">
        <v>6</v>
      </c>
      <c r="E18" s="290"/>
      <c r="F18" s="288" t="s">
        <v>147</v>
      </c>
      <c r="G18" s="288"/>
      <c r="H18" s="288"/>
      <c r="I18" s="288"/>
      <c r="J18" s="225">
        <f>SUM(J16,J17)</f>
        <v>0</v>
      </c>
      <c r="K18" s="223"/>
      <c r="L18" s="212"/>
    </row>
    <row r="19" spans="1:12" ht="6" customHeight="1" x14ac:dyDescent="0.2">
      <c r="B19" s="226"/>
      <c r="C19" s="226"/>
      <c r="D19" s="226"/>
      <c r="E19" s="226"/>
      <c r="F19" s="226"/>
      <c r="G19" s="226"/>
      <c r="H19" s="226"/>
      <c r="J19" s="226"/>
    </row>
    <row r="20" spans="1:12" s="227" customFormat="1" ht="15" customHeight="1" thickBot="1" x14ac:dyDescent="0.25">
      <c r="B20" s="301"/>
      <c r="C20" s="301"/>
      <c r="D20" s="227" t="s">
        <v>97</v>
      </c>
      <c r="L20" s="228"/>
    </row>
    <row r="21" spans="1:12" s="229" customFormat="1" ht="15" customHeight="1" x14ac:dyDescent="0.2">
      <c r="A21" s="229" t="s">
        <v>58</v>
      </c>
      <c r="B21" s="302" t="s">
        <v>151</v>
      </c>
      <c r="C21" s="303"/>
      <c r="D21" s="308" t="s">
        <v>1</v>
      </c>
      <c r="E21" s="309"/>
      <c r="F21" s="309"/>
      <c r="G21" s="309"/>
      <c r="H21" s="309"/>
      <c r="I21" s="309"/>
      <c r="J21" s="230" t="s">
        <v>14</v>
      </c>
      <c r="K21" s="314" t="s">
        <v>135</v>
      </c>
    </row>
    <row r="22" spans="1:12" s="229" customFormat="1" ht="16.5" customHeight="1" x14ac:dyDescent="0.2">
      <c r="B22" s="304"/>
      <c r="C22" s="305"/>
      <c r="D22" s="231" t="s">
        <v>43</v>
      </c>
      <c r="E22" s="232" t="s">
        <v>7</v>
      </c>
      <c r="F22" s="232" t="s">
        <v>8</v>
      </c>
      <c r="G22" s="232" t="s">
        <v>9</v>
      </c>
      <c r="H22" s="232" t="s">
        <v>10</v>
      </c>
      <c r="I22" s="232" t="s">
        <v>11</v>
      </c>
      <c r="J22" s="233" t="s">
        <v>15</v>
      </c>
      <c r="K22" s="315"/>
    </row>
    <row r="23" spans="1:12" s="229" customFormat="1" ht="15" customHeight="1" x14ac:dyDescent="0.2">
      <c r="B23" s="306"/>
      <c r="C23" s="307"/>
      <c r="D23" s="234">
        <v>77500</v>
      </c>
      <c r="E23" s="235">
        <v>66900</v>
      </c>
      <c r="F23" s="235">
        <v>59600</v>
      </c>
      <c r="G23" s="235">
        <v>48500</v>
      </c>
      <c r="H23" s="235">
        <v>40300</v>
      </c>
      <c r="I23" s="235">
        <v>36100</v>
      </c>
      <c r="J23" s="236" t="s">
        <v>16</v>
      </c>
      <c r="K23" s="316"/>
    </row>
    <row r="24" spans="1:12" s="229" customFormat="1" ht="15" customHeight="1" x14ac:dyDescent="0.2">
      <c r="B24" s="297" t="s">
        <v>136</v>
      </c>
      <c r="C24" s="298"/>
      <c r="D24" s="237">
        <v>0</v>
      </c>
      <c r="E24" s="238">
        <v>0</v>
      </c>
      <c r="F24" s="238">
        <v>0</v>
      </c>
      <c r="G24" s="238">
        <v>0</v>
      </c>
      <c r="H24" s="238">
        <v>0</v>
      </c>
      <c r="I24" s="238">
        <v>0</v>
      </c>
      <c r="J24" s="239">
        <f t="shared" ref="J24:J33" si="0">SUM(D24:I24)</f>
        <v>0</v>
      </c>
      <c r="K24" s="317"/>
      <c r="L24" s="240"/>
    </row>
    <row r="25" spans="1:12" s="229" customFormat="1" ht="15" customHeight="1" x14ac:dyDescent="0.2">
      <c r="B25" s="299"/>
      <c r="C25" s="300"/>
      <c r="D25" s="241">
        <f>D24*D23</f>
        <v>0</v>
      </c>
      <c r="E25" s="242">
        <f t="shared" ref="E25:I25" si="1">E24*E23</f>
        <v>0</v>
      </c>
      <c r="F25" s="242">
        <f t="shared" si="1"/>
        <v>0</v>
      </c>
      <c r="G25" s="242">
        <f t="shared" si="1"/>
        <v>0</v>
      </c>
      <c r="H25" s="242">
        <f t="shared" si="1"/>
        <v>0</v>
      </c>
      <c r="I25" s="242">
        <f t="shared" si="1"/>
        <v>0</v>
      </c>
      <c r="J25" s="243">
        <f>SUM(D25:I25)</f>
        <v>0</v>
      </c>
      <c r="K25" s="318"/>
      <c r="L25" s="240"/>
    </row>
    <row r="26" spans="1:12" s="229" customFormat="1" ht="15" customHeight="1" x14ac:dyDescent="0.2">
      <c r="B26" s="297" t="s">
        <v>157</v>
      </c>
      <c r="C26" s="298"/>
      <c r="D26" s="264">
        <f>D28+D30</f>
        <v>0</v>
      </c>
      <c r="E26" s="264">
        <f t="shared" ref="E26:H26" si="2">E28+E30</f>
        <v>0</v>
      </c>
      <c r="F26" s="264">
        <f t="shared" si="2"/>
        <v>0</v>
      </c>
      <c r="G26" s="264">
        <f t="shared" si="2"/>
        <v>0</v>
      </c>
      <c r="H26" s="264">
        <f t="shared" si="2"/>
        <v>0</v>
      </c>
      <c r="I26" s="264">
        <f>I28+I30</f>
        <v>0</v>
      </c>
      <c r="J26" s="239">
        <f t="shared" ref="J26:J27" si="3">SUM(D26:I26)</f>
        <v>0</v>
      </c>
      <c r="K26" s="317"/>
      <c r="L26" s="240"/>
    </row>
    <row r="27" spans="1:12" s="229" customFormat="1" ht="15" customHeight="1" x14ac:dyDescent="0.2">
      <c r="B27" s="299"/>
      <c r="C27" s="300"/>
      <c r="D27" s="241">
        <f>D26*D23</f>
        <v>0</v>
      </c>
      <c r="E27" s="241">
        <f t="shared" ref="E27:I27" si="4">E26*E23</f>
        <v>0</v>
      </c>
      <c r="F27" s="241">
        <f t="shared" si="4"/>
        <v>0</v>
      </c>
      <c r="G27" s="241">
        <f t="shared" si="4"/>
        <v>0</v>
      </c>
      <c r="H27" s="241">
        <f t="shared" si="4"/>
        <v>0</v>
      </c>
      <c r="I27" s="241">
        <f t="shared" si="4"/>
        <v>0</v>
      </c>
      <c r="J27" s="243">
        <f t="shared" si="3"/>
        <v>0</v>
      </c>
      <c r="K27" s="318"/>
      <c r="L27" s="240"/>
    </row>
    <row r="28" spans="1:12" s="229" customFormat="1" ht="15" customHeight="1" x14ac:dyDescent="0.2">
      <c r="B28" s="297" t="s">
        <v>158</v>
      </c>
      <c r="C28" s="298"/>
      <c r="D28" s="237">
        <v>0</v>
      </c>
      <c r="E28" s="238">
        <v>0</v>
      </c>
      <c r="F28" s="238">
        <v>0</v>
      </c>
      <c r="G28" s="238">
        <v>0</v>
      </c>
      <c r="H28" s="238">
        <v>0</v>
      </c>
      <c r="I28" s="238">
        <v>0</v>
      </c>
      <c r="J28" s="239">
        <f t="shared" si="0"/>
        <v>0</v>
      </c>
      <c r="K28" s="317"/>
      <c r="L28" s="240"/>
    </row>
    <row r="29" spans="1:12" s="229" customFormat="1" ht="15" customHeight="1" x14ac:dyDescent="0.2">
      <c r="B29" s="299"/>
      <c r="C29" s="300"/>
      <c r="D29" s="241">
        <f>D28*D23</f>
        <v>0</v>
      </c>
      <c r="E29" s="242">
        <f>E28*E23</f>
        <v>0</v>
      </c>
      <c r="F29" s="242">
        <f t="shared" ref="F29:I29" si="5">F28*F23</f>
        <v>0</v>
      </c>
      <c r="G29" s="242">
        <f t="shared" si="5"/>
        <v>0</v>
      </c>
      <c r="H29" s="242">
        <f t="shared" si="5"/>
        <v>0</v>
      </c>
      <c r="I29" s="242">
        <f t="shared" si="5"/>
        <v>0</v>
      </c>
      <c r="J29" s="243">
        <f t="shared" si="0"/>
        <v>0</v>
      </c>
      <c r="K29" s="318"/>
      <c r="L29" s="240"/>
    </row>
    <row r="30" spans="1:12" s="229" customFormat="1" ht="15" customHeight="1" x14ac:dyDescent="0.2">
      <c r="B30" s="297" t="s">
        <v>156</v>
      </c>
      <c r="C30" s="298"/>
      <c r="D30" s="237">
        <v>0</v>
      </c>
      <c r="E30" s="238">
        <v>0</v>
      </c>
      <c r="F30" s="238">
        <v>0</v>
      </c>
      <c r="G30" s="238">
        <v>0</v>
      </c>
      <c r="H30" s="238">
        <v>0</v>
      </c>
      <c r="I30" s="238">
        <v>0</v>
      </c>
      <c r="J30" s="239">
        <f t="shared" ref="J30:J31" si="6">SUM(D30:I30)</f>
        <v>0</v>
      </c>
      <c r="K30" s="317"/>
      <c r="L30" s="240"/>
    </row>
    <row r="31" spans="1:12" s="229" customFormat="1" ht="15" customHeight="1" x14ac:dyDescent="0.2">
      <c r="B31" s="299"/>
      <c r="C31" s="300"/>
      <c r="D31" s="241">
        <f>D30*D23</f>
        <v>0</v>
      </c>
      <c r="E31" s="241">
        <f t="shared" ref="E31:I31" si="7">E30*E23</f>
        <v>0</v>
      </c>
      <c r="F31" s="241">
        <f t="shared" si="7"/>
        <v>0</v>
      </c>
      <c r="G31" s="241">
        <f t="shared" si="7"/>
        <v>0</v>
      </c>
      <c r="H31" s="241">
        <f t="shared" si="7"/>
        <v>0</v>
      </c>
      <c r="I31" s="241">
        <f t="shared" si="7"/>
        <v>0</v>
      </c>
      <c r="J31" s="243">
        <f t="shared" si="6"/>
        <v>0</v>
      </c>
      <c r="K31" s="318"/>
      <c r="L31" s="240"/>
    </row>
    <row r="32" spans="1:12" s="229" customFormat="1" ht="15" customHeight="1" x14ac:dyDescent="0.2">
      <c r="B32" s="297" t="s">
        <v>153</v>
      </c>
      <c r="C32" s="298"/>
      <c r="D32" s="237">
        <v>0</v>
      </c>
      <c r="E32" s="238">
        <v>0</v>
      </c>
      <c r="F32" s="238">
        <v>0</v>
      </c>
      <c r="G32" s="238">
        <v>0</v>
      </c>
      <c r="H32" s="238">
        <v>0</v>
      </c>
      <c r="I32" s="238">
        <v>0</v>
      </c>
      <c r="J32" s="239">
        <f t="shared" si="0"/>
        <v>0</v>
      </c>
      <c r="K32" s="317"/>
      <c r="L32" s="240"/>
    </row>
    <row r="33" spans="2:12" s="229" customFormat="1" ht="15" customHeight="1" x14ac:dyDescent="0.2">
      <c r="B33" s="299"/>
      <c r="C33" s="300"/>
      <c r="D33" s="241">
        <f t="shared" ref="D33:I33" si="8">D32*D23</f>
        <v>0</v>
      </c>
      <c r="E33" s="242">
        <f t="shared" si="8"/>
        <v>0</v>
      </c>
      <c r="F33" s="242">
        <f t="shared" si="8"/>
        <v>0</v>
      </c>
      <c r="G33" s="242">
        <f t="shared" si="8"/>
        <v>0</v>
      </c>
      <c r="H33" s="242">
        <f t="shared" si="8"/>
        <v>0</v>
      </c>
      <c r="I33" s="242">
        <f t="shared" si="8"/>
        <v>0</v>
      </c>
      <c r="J33" s="243">
        <f t="shared" si="0"/>
        <v>0</v>
      </c>
      <c r="K33" s="318"/>
      <c r="L33" s="240"/>
    </row>
    <row r="34" spans="2:12" s="229" customFormat="1" ht="15" customHeight="1" x14ac:dyDescent="0.2">
      <c r="B34" s="297" t="s">
        <v>154</v>
      </c>
      <c r="C34" s="298"/>
      <c r="D34" s="237">
        <v>0</v>
      </c>
      <c r="E34" s="238">
        <v>0</v>
      </c>
      <c r="F34" s="238">
        <v>0</v>
      </c>
      <c r="G34" s="238">
        <v>0</v>
      </c>
      <c r="H34" s="238">
        <v>0</v>
      </c>
      <c r="I34" s="238">
        <v>0</v>
      </c>
      <c r="J34" s="239">
        <f>SUM(D34:I34)</f>
        <v>0</v>
      </c>
      <c r="K34" s="323"/>
      <c r="L34" s="240"/>
    </row>
    <row r="35" spans="2:12" s="229" customFormat="1" ht="15" customHeight="1" thickBot="1" x14ac:dyDescent="0.25">
      <c r="B35" s="299"/>
      <c r="C35" s="300"/>
      <c r="D35" s="244">
        <f t="shared" ref="D35:I35" si="9">D34*D23</f>
        <v>0</v>
      </c>
      <c r="E35" s="245">
        <f t="shared" si="9"/>
        <v>0</v>
      </c>
      <c r="F35" s="245">
        <f t="shared" si="9"/>
        <v>0</v>
      </c>
      <c r="G35" s="245">
        <f t="shared" si="9"/>
        <v>0</v>
      </c>
      <c r="H35" s="245">
        <f t="shared" si="9"/>
        <v>0</v>
      </c>
      <c r="I35" s="245">
        <f t="shared" si="9"/>
        <v>0</v>
      </c>
      <c r="J35" s="246">
        <f>SUM(D35:I35)</f>
        <v>0</v>
      </c>
      <c r="K35" s="324"/>
      <c r="L35" s="240"/>
    </row>
    <row r="36" spans="2:12" s="229" customFormat="1" ht="18" customHeight="1" thickTop="1" thickBot="1" x14ac:dyDescent="0.25">
      <c r="B36" s="327" t="s">
        <v>17</v>
      </c>
      <c r="C36" s="328"/>
      <c r="D36" s="247">
        <f>D25+D29+D33+D35</f>
        <v>0</v>
      </c>
      <c r="E36" s="247">
        <f t="shared" ref="E36:H36" si="10">E25+E29+E33+E35</f>
        <v>0</v>
      </c>
      <c r="F36" s="247">
        <f t="shared" si="10"/>
        <v>0</v>
      </c>
      <c r="G36" s="247">
        <f t="shared" si="10"/>
        <v>0</v>
      </c>
      <c r="H36" s="247">
        <f t="shared" si="10"/>
        <v>0</v>
      </c>
      <c r="I36" s="247">
        <f>I25+I29+I33+I35</f>
        <v>0</v>
      </c>
      <c r="J36" s="247">
        <f>J25+J29+J33+J35</f>
        <v>0</v>
      </c>
      <c r="K36" s="248"/>
      <c r="L36" s="240"/>
    </row>
    <row r="37" spans="2:12" s="229" customFormat="1" ht="5.25" customHeight="1" x14ac:dyDescent="0.2">
      <c r="B37" s="249"/>
      <c r="C37" s="249"/>
      <c r="D37" s="250"/>
      <c r="E37" s="250"/>
      <c r="F37" s="250"/>
      <c r="G37" s="250"/>
      <c r="H37" s="250"/>
      <c r="I37" s="250"/>
      <c r="J37" s="250"/>
      <c r="K37" s="240"/>
      <c r="L37" s="240"/>
    </row>
    <row r="38" spans="2:12" s="229" customFormat="1" ht="13.5" customHeight="1" thickBot="1" x14ac:dyDescent="0.25">
      <c r="B38" s="249"/>
      <c r="C38" s="249"/>
      <c r="D38" s="227" t="s">
        <v>96</v>
      </c>
      <c r="E38" s="227"/>
      <c r="F38" s="251"/>
      <c r="G38" s="251"/>
      <c r="H38" s="251"/>
      <c r="I38" s="251"/>
      <c r="J38" s="251"/>
      <c r="K38" s="240"/>
      <c r="L38" s="240"/>
    </row>
    <row r="39" spans="2:12" s="229" customFormat="1" ht="27" customHeight="1" x14ac:dyDescent="0.2">
      <c r="B39" s="329" t="s">
        <v>137</v>
      </c>
      <c r="C39" s="330"/>
      <c r="D39" s="329" t="s">
        <v>19</v>
      </c>
      <c r="E39" s="331"/>
      <c r="F39" s="252" t="s">
        <v>20</v>
      </c>
      <c r="G39" s="252" t="s">
        <v>23</v>
      </c>
      <c r="H39" s="253" t="s">
        <v>21</v>
      </c>
      <c r="I39" s="332" t="s">
        <v>24</v>
      </c>
      <c r="J39" s="333"/>
      <c r="K39" s="240"/>
      <c r="L39" s="240"/>
    </row>
    <row r="40" spans="2:12" s="229" customFormat="1" ht="27.75" customHeight="1" x14ac:dyDescent="0.2">
      <c r="B40" s="319" t="s">
        <v>159</v>
      </c>
      <c r="C40" s="320"/>
      <c r="D40" s="321"/>
      <c r="E40" s="322"/>
      <c r="F40" s="254">
        <v>1</v>
      </c>
      <c r="G40" s="232" t="s">
        <v>41</v>
      </c>
      <c r="H40" s="255">
        <f>SUM(H41:H42)</f>
        <v>0</v>
      </c>
      <c r="I40" s="312"/>
      <c r="J40" s="313"/>
      <c r="K40" s="256"/>
    </row>
    <row r="41" spans="2:12" s="229" customFormat="1" ht="27.75" customHeight="1" x14ac:dyDescent="0.2">
      <c r="B41" s="310" t="s">
        <v>149</v>
      </c>
      <c r="C41" s="311"/>
      <c r="D41" s="325">
        <v>0</v>
      </c>
      <c r="E41" s="326"/>
      <c r="F41" s="257">
        <v>2</v>
      </c>
      <c r="G41" s="258" t="s">
        <v>138</v>
      </c>
      <c r="H41" s="255">
        <f t="shared" ref="H41" si="11">ROUNDDOWN((D41*F41),0)</f>
        <v>0</v>
      </c>
      <c r="I41" s="312"/>
      <c r="J41" s="313"/>
      <c r="K41" s="256"/>
    </row>
    <row r="42" spans="2:12" s="229" customFormat="1" ht="27.75" customHeight="1" x14ac:dyDescent="0.2">
      <c r="B42" s="291" t="s">
        <v>150</v>
      </c>
      <c r="C42" s="292"/>
      <c r="D42" s="293">
        <v>0</v>
      </c>
      <c r="E42" s="294"/>
      <c r="F42" s="254">
        <v>2</v>
      </c>
      <c r="G42" s="232" t="s">
        <v>155</v>
      </c>
      <c r="H42" s="255">
        <f t="shared" ref="H42" si="12">ROUNDDOWN((D42*F42),0)</f>
        <v>0</v>
      </c>
      <c r="I42" s="295"/>
      <c r="J42" s="296"/>
      <c r="K42" s="256"/>
    </row>
    <row r="43" spans="2:12" s="229" customFormat="1" ht="27.75" customHeight="1" thickBot="1" x14ac:dyDescent="0.25">
      <c r="B43" s="279" t="s">
        <v>25</v>
      </c>
      <c r="C43" s="280"/>
      <c r="D43" s="281" t="s">
        <v>139</v>
      </c>
      <c r="E43" s="282"/>
      <c r="F43" s="282"/>
      <c r="G43" s="283"/>
      <c r="H43" s="259">
        <f>H40</f>
        <v>0</v>
      </c>
      <c r="I43" s="284"/>
      <c r="J43" s="285"/>
      <c r="K43" s="256"/>
      <c r="L43" s="256"/>
    </row>
    <row r="44" spans="2:12" s="229" customFormat="1" ht="6" customHeight="1" x14ac:dyDescent="0.2">
      <c r="B44" s="249"/>
      <c r="C44" s="249"/>
      <c r="D44" s="260"/>
      <c r="E44" s="260"/>
      <c r="F44" s="260"/>
      <c r="G44" s="260"/>
      <c r="H44" s="260"/>
      <c r="I44" s="261"/>
      <c r="J44" s="256"/>
      <c r="K44" s="256"/>
      <c r="L44" s="256"/>
    </row>
    <row r="47" spans="2:12" x14ac:dyDescent="0.2">
      <c r="C47" s="262"/>
    </row>
  </sheetData>
  <mergeCells count="55">
    <mergeCell ref="D41:E41"/>
    <mergeCell ref="B36:C36"/>
    <mergeCell ref="B39:C39"/>
    <mergeCell ref="D39:E39"/>
    <mergeCell ref="I39:J39"/>
    <mergeCell ref="K21:K23"/>
    <mergeCell ref="B24:C25"/>
    <mergeCell ref="K24:K25"/>
    <mergeCell ref="B40:C40"/>
    <mergeCell ref="D40:E40"/>
    <mergeCell ref="I40:J40"/>
    <mergeCell ref="K34:K35"/>
    <mergeCell ref="B28:C29"/>
    <mergeCell ref="K28:K29"/>
    <mergeCell ref="B32:C33"/>
    <mergeCell ref="K32:K33"/>
    <mergeCell ref="B26:C27"/>
    <mergeCell ref="K26:K27"/>
    <mergeCell ref="B30:C31"/>
    <mergeCell ref="K30:K31"/>
    <mergeCell ref="B43:C43"/>
    <mergeCell ref="D43:G43"/>
    <mergeCell ref="I43:J43"/>
    <mergeCell ref="D16:E16"/>
    <mergeCell ref="D17:E17"/>
    <mergeCell ref="F18:I18"/>
    <mergeCell ref="D18:E18"/>
    <mergeCell ref="B42:C42"/>
    <mergeCell ref="D42:E42"/>
    <mergeCell ref="I42:J42"/>
    <mergeCell ref="B34:C35"/>
    <mergeCell ref="B20:C20"/>
    <mergeCell ref="B21:C23"/>
    <mergeCell ref="D21:I21"/>
    <mergeCell ref="B41:C41"/>
    <mergeCell ref="I41:J41"/>
    <mergeCell ref="A1:L1"/>
    <mergeCell ref="E12:I12"/>
    <mergeCell ref="F11:I11"/>
    <mergeCell ref="D5:K5"/>
    <mergeCell ref="F7:I7"/>
    <mergeCell ref="F8:I8"/>
    <mergeCell ref="F9:I9"/>
    <mergeCell ref="F10:I10"/>
    <mergeCell ref="F15:I15"/>
    <mergeCell ref="F16:I16"/>
    <mergeCell ref="F17:I17"/>
    <mergeCell ref="D7:E7"/>
    <mergeCell ref="D8:E8"/>
    <mergeCell ref="D9:E9"/>
    <mergeCell ref="D10:E10"/>
    <mergeCell ref="D11:E11"/>
    <mergeCell ref="D15:E15"/>
    <mergeCell ref="E13:I13"/>
    <mergeCell ref="E14:I14"/>
  </mergeCells>
  <phoneticPr fontId="2"/>
  <printOptions horizontalCentered="1"/>
  <pageMargins left="0.23622047244094491" right="0.23622047244094491" top="0" bottom="0" header="0.31496062992125984" footer="0.31496062992125984"/>
  <pageSetup paperSize="9" scale="61" orientation="portrait" r:id="rId1"/>
  <headerFooter alignWithMargins="0"/>
  <rowBreaks count="1" manualBreakCount="1">
    <brk id="2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</sheetPr>
  <dimension ref="A1:AI66"/>
  <sheetViews>
    <sheetView view="pageBreakPreview" topLeftCell="A42" zoomScale="70" zoomScaleNormal="100" zoomScaleSheetLayoutView="70" workbookViewId="0">
      <selection activeCell="C16" sqref="C16:G16"/>
    </sheetView>
  </sheetViews>
  <sheetFormatPr defaultColWidth="9" defaultRowHeight="13" x14ac:dyDescent="0.2"/>
  <cols>
    <col min="1" max="1" width="3" customWidth="1"/>
    <col min="2" max="2" width="17.26953125" customWidth="1"/>
    <col min="3" max="3" width="20.36328125" customWidth="1"/>
    <col min="4" max="9" width="11.26953125" customWidth="1"/>
    <col min="10" max="10" width="12.26953125" customWidth="1"/>
    <col min="11" max="11" width="1.36328125" customWidth="1"/>
    <col min="12" max="17" width="11.26953125" customWidth="1"/>
    <col min="18" max="18" width="12.26953125" customWidth="1"/>
    <col min="19" max="19" width="1.453125" customWidth="1"/>
    <col min="20" max="25" width="11.36328125" customWidth="1"/>
    <col min="26" max="26" width="12.26953125" customWidth="1"/>
    <col min="27" max="27" width="1.453125" customWidth="1"/>
    <col min="28" max="33" width="11.36328125" customWidth="1"/>
    <col min="34" max="34" width="12.26953125" customWidth="1"/>
    <col min="35" max="35" width="1.453125" customWidth="1"/>
  </cols>
  <sheetData>
    <row r="1" spans="1:35" s="19" customFormat="1" ht="41.25" customHeight="1" x14ac:dyDescent="0.2">
      <c r="A1" s="340" t="s">
        <v>29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  <c r="AF1" s="340"/>
      <c r="AG1" s="340"/>
      <c r="AH1" s="340"/>
      <c r="AI1" s="340"/>
    </row>
    <row r="2" spans="1:35" s="19" customFormat="1" ht="4.5" customHeight="1" x14ac:dyDescent="0.2">
      <c r="C2" s="20"/>
      <c r="I2" s="21"/>
      <c r="J2" s="21"/>
      <c r="K2" s="20"/>
      <c r="Q2" s="21"/>
      <c r="R2" s="21"/>
      <c r="S2" s="21"/>
    </row>
    <row r="3" spans="1:35" s="19" customFormat="1" ht="41.25" customHeight="1" x14ac:dyDescent="0.2">
      <c r="B3" s="341" t="s">
        <v>109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21"/>
      <c r="S3" s="21"/>
    </row>
    <row r="4" spans="1:35" ht="4.5" customHeight="1" x14ac:dyDescent="0.2"/>
    <row r="5" spans="1:35" ht="16" customHeight="1" x14ac:dyDescent="0.2">
      <c r="C5" s="1"/>
      <c r="D5" s="342" t="s">
        <v>130</v>
      </c>
      <c r="E5" s="342"/>
      <c r="F5" s="342"/>
      <c r="G5" s="342"/>
      <c r="H5" s="342"/>
      <c r="I5" s="342"/>
      <c r="J5" s="342"/>
      <c r="K5" s="1"/>
      <c r="L5" s="342" t="s">
        <v>73</v>
      </c>
      <c r="M5" s="342"/>
      <c r="N5" s="342"/>
      <c r="O5" s="342"/>
      <c r="P5" s="342"/>
      <c r="Q5" s="342"/>
      <c r="R5" s="342"/>
      <c r="S5" s="33"/>
      <c r="T5" s="343" t="s">
        <v>75</v>
      </c>
      <c r="U5" s="343"/>
      <c r="V5" s="343"/>
      <c r="W5" s="343"/>
      <c r="X5" s="343"/>
      <c r="Y5" s="343"/>
      <c r="Z5" s="343"/>
      <c r="AA5" s="34"/>
      <c r="AB5" s="343" t="s">
        <v>74</v>
      </c>
      <c r="AC5" s="343"/>
      <c r="AD5" s="343"/>
      <c r="AE5" s="343"/>
      <c r="AF5" s="343"/>
      <c r="AG5" s="343"/>
      <c r="AH5" s="343"/>
      <c r="AI5" s="34"/>
    </row>
    <row r="6" spans="1:35" s="27" customFormat="1" ht="17.149999999999999" customHeight="1" thickBot="1" x14ac:dyDescent="0.25">
      <c r="D6" s="27" t="s">
        <v>30</v>
      </c>
      <c r="L6" s="27" t="s">
        <v>30</v>
      </c>
      <c r="T6" s="27" t="s">
        <v>53</v>
      </c>
      <c r="AB6" s="27" t="s">
        <v>54</v>
      </c>
    </row>
    <row r="7" spans="1:35" ht="17.149999999999999" customHeight="1" x14ac:dyDescent="0.2">
      <c r="D7" s="119" t="s">
        <v>0</v>
      </c>
      <c r="E7" s="334" t="s">
        <v>1</v>
      </c>
      <c r="F7" s="335"/>
      <c r="G7" s="335"/>
      <c r="H7" s="335"/>
      <c r="I7" s="336"/>
      <c r="J7" s="120" t="s">
        <v>13</v>
      </c>
      <c r="L7" s="119" t="s">
        <v>0</v>
      </c>
      <c r="M7" s="334" t="s">
        <v>1</v>
      </c>
      <c r="N7" s="335"/>
      <c r="O7" s="335"/>
      <c r="P7" s="335"/>
      <c r="Q7" s="336"/>
      <c r="R7" s="120" t="s">
        <v>13</v>
      </c>
      <c r="S7" s="22"/>
      <c r="T7" s="119" t="s">
        <v>0</v>
      </c>
      <c r="U7" s="334" t="s">
        <v>1</v>
      </c>
      <c r="V7" s="335"/>
      <c r="W7" s="335"/>
      <c r="X7" s="335"/>
      <c r="Y7" s="336"/>
      <c r="Z7" s="120" t="s">
        <v>13</v>
      </c>
      <c r="AA7" s="22"/>
      <c r="AB7" s="119" t="s">
        <v>0</v>
      </c>
      <c r="AC7" s="334" t="s">
        <v>1</v>
      </c>
      <c r="AD7" s="335"/>
      <c r="AE7" s="335"/>
      <c r="AF7" s="335"/>
      <c r="AG7" s="336"/>
      <c r="AH7" s="120" t="s">
        <v>13</v>
      </c>
      <c r="AI7" s="22"/>
    </row>
    <row r="8" spans="1:35" ht="17.149999999999999" customHeight="1" x14ac:dyDescent="0.2">
      <c r="D8" s="57" t="s">
        <v>37</v>
      </c>
      <c r="E8" s="337" t="s">
        <v>35</v>
      </c>
      <c r="F8" s="338"/>
      <c r="G8" s="338"/>
      <c r="H8" s="338"/>
      <c r="I8" s="339"/>
      <c r="J8" s="49">
        <f>J44</f>
        <v>2796000</v>
      </c>
      <c r="L8" s="57" t="s">
        <v>37</v>
      </c>
      <c r="M8" s="337" t="s">
        <v>35</v>
      </c>
      <c r="N8" s="338"/>
      <c r="O8" s="338"/>
      <c r="P8" s="338"/>
      <c r="Q8" s="339"/>
      <c r="R8" s="49">
        <f>R44</f>
        <v>3391000</v>
      </c>
      <c r="S8" s="15"/>
      <c r="T8" s="57" t="s">
        <v>37</v>
      </c>
      <c r="U8" s="337" t="s">
        <v>35</v>
      </c>
      <c r="V8" s="338"/>
      <c r="W8" s="338"/>
      <c r="X8" s="338"/>
      <c r="Y8" s="339"/>
      <c r="Z8" s="49">
        <f>Z44</f>
        <v>3899600</v>
      </c>
      <c r="AA8" s="15"/>
      <c r="AB8" s="57" t="s">
        <v>37</v>
      </c>
      <c r="AC8" s="337" t="s">
        <v>35</v>
      </c>
      <c r="AD8" s="338"/>
      <c r="AE8" s="338"/>
      <c r="AF8" s="338"/>
      <c r="AG8" s="339"/>
      <c r="AH8" s="49">
        <f>AH44</f>
        <v>3443500</v>
      </c>
      <c r="AI8" s="15"/>
    </row>
    <row r="9" spans="1:35" ht="17.149999999999999" customHeight="1" x14ac:dyDescent="0.2">
      <c r="D9" s="58" t="s">
        <v>38</v>
      </c>
      <c r="E9" s="349" t="s">
        <v>36</v>
      </c>
      <c r="F9" s="350"/>
      <c r="G9" s="350"/>
      <c r="H9" s="350"/>
      <c r="I9" s="351"/>
      <c r="J9" s="46">
        <f>H54</f>
        <v>860717</v>
      </c>
      <c r="L9" s="58" t="s">
        <v>38</v>
      </c>
      <c r="M9" s="349" t="s">
        <v>36</v>
      </c>
      <c r="N9" s="350"/>
      <c r="O9" s="350"/>
      <c r="P9" s="350"/>
      <c r="Q9" s="351"/>
      <c r="R9" s="46">
        <f>P54</f>
        <v>1060500</v>
      </c>
      <c r="S9" s="23"/>
      <c r="T9" s="58" t="s">
        <v>38</v>
      </c>
      <c r="U9" s="349" t="s">
        <v>36</v>
      </c>
      <c r="V9" s="350"/>
      <c r="W9" s="350"/>
      <c r="X9" s="350"/>
      <c r="Y9" s="351"/>
      <c r="Z9" s="46">
        <f>X54</f>
        <v>2117000</v>
      </c>
      <c r="AA9" s="23"/>
      <c r="AB9" s="58" t="s">
        <v>38</v>
      </c>
      <c r="AC9" s="349" t="s">
        <v>36</v>
      </c>
      <c r="AD9" s="350"/>
      <c r="AE9" s="350"/>
      <c r="AF9" s="350"/>
      <c r="AG9" s="351"/>
      <c r="AH9" s="46">
        <f>AF54</f>
        <v>959000</v>
      </c>
      <c r="AI9" s="23"/>
    </row>
    <row r="10" spans="1:35" ht="17.149999999999999" customHeight="1" x14ac:dyDescent="0.2">
      <c r="D10" s="58" t="s">
        <v>39</v>
      </c>
      <c r="E10" s="344" t="s">
        <v>45</v>
      </c>
      <c r="F10" s="347"/>
      <c r="G10" s="347"/>
      <c r="H10" s="347"/>
      <c r="I10" s="348"/>
      <c r="J10" s="47">
        <f>ROUNDDOWN(J8*ROUND(0.35/(1-0.35),4),0)</f>
        <v>1505646</v>
      </c>
      <c r="L10" s="58" t="s">
        <v>39</v>
      </c>
      <c r="M10" s="344" t="s">
        <v>45</v>
      </c>
      <c r="N10" s="347"/>
      <c r="O10" s="347"/>
      <c r="P10" s="347"/>
      <c r="Q10" s="348"/>
      <c r="R10" s="47">
        <f>ROUNDDOWN(R8*ROUND(0.35/(1-0.35),4),0)</f>
        <v>1826053</v>
      </c>
      <c r="S10" s="24"/>
      <c r="T10" s="58" t="s">
        <v>39</v>
      </c>
      <c r="U10" s="344" t="s">
        <v>45</v>
      </c>
      <c r="V10" s="347"/>
      <c r="W10" s="347"/>
      <c r="X10" s="347"/>
      <c r="Y10" s="348"/>
      <c r="Z10" s="47">
        <f>ROUNDDOWN(Z8*ROUND(0.35/(1-0.35),4),0)</f>
        <v>2099934</v>
      </c>
      <c r="AA10" s="24"/>
      <c r="AB10" s="58" t="s">
        <v>39</v>
      </c>
      <c r="AC10" s="344" t="s">
        <v>45</v>
      </c>
      <c r="AD10" s="347"/>
      <c r="AE10" s="347"/>
      <c r="AF10" s="347"/>
      <c r="AG10" s="348"/>
      <c r="AH10" s="47">
        <f>ROUNDDOWN(AH8*ROUND(0.35/(1-0.35),4),0)</f>
        <v>1854324</v>
      </c>
      <c r="AI10" s="24"/>
    </row>
    <row r="11" spans="1:35" ht="17.149999999999999" customHeight="1" x14ac:dyDescent="0.2">
      <c r="D11" s="58" t="s">
        <v>47</v>
      </c>
      <c r="E11" s="344" t="s">
        <v>51</v>
      </c>
      <c r="F11" s="345"/>
      <c r="G11" s="345"/>
      <c r="H11" s="345"/>
      <c r="I11" s="346"/>
      <c r="J11" s="47">
        <f>SUM(J8:J10)</f>
        <v>5162363</v>
      </c>
      <c r="L11" s="58" t="s">
        <v>47</v>
      </c>
      <c r="M11" s="344" t="s">
        <v>51</v>
      </c>
      <c r="N11" s="345"/>
      <c r="O11" s="345"/>
      <c r="P11" s="345"/>
      <c r="Q11" s="346"/>
      <c r="R11" s="47">
        <f>SUM(R8:R10)</f>
        <v>6277553</v>
      </c>
      <c r="S11" s="24"/>
      <c r="T11" s="58" t="s">
        <v>47</v>
      </c>
      <c r="U11" s="344" t="s">
        <v>51</v>
      </c>
      <c r="V11" s="345"/>
      <c r="W11" s="345"/>
      <c r="X11" s="345"/>
      <c r="Y11" s="346"/>
      <c r="Z11" s="47">
        <f>SUM(Z8:Z10)</f>
        <v>8116534</v>
      </c>
      <c r="AA11" s="24"/>
      <c r="AB11" s="58" t="s">
        <v>47</v>
      </c>
      <c r="AC11" s="344" t="s">
        <v>51</v>
      </c>
      <c r="AD11" s="345"/>
      <c r="AE11" s="345"/>
      <c r="AF11" s="345"/>
      <c r="AG11" s="346"/>
      <c r="AH11" s="47">
        <f>SUM(AH8:AH10)</f>
        <v>6256824</v>
      </c>
      <c r="AI11" s="24"/>
    </row>
    <row r="12" spans="1:35" ht="17.149999999999999" hidden="1" customHeight="1" x14ac:dyDescent="0.2">
      <c r="D12" s="58" t="s">
        <v>40</v>
      </c>
      <c r="E12" s="344"/>
      <c r="F12" s="347"/>
      <c r="G12" s="347"/>
      <c r="H12" s="347"/>
      <c r="I12" s="348"/>
      <c r="J12" s="47">
        <f>ROUNDDOWN((J8+J9+J10)*ROUND(0.35/(1-0.35),4),0)</f>
        <v>2779932</v>
      </c>
      <c r="L12" s="58" t="s">
        <v>40</v>
      </c>
      <c r="M12" s="344"/>
      <c r="N12" s="347"/>
      <c r="O12" s="347"/>
      <c r="P12" s="347"/>
      <c r="Q12" s="348"/>
      <c r="R12" s="47">
        <f>ROUNDDOWN((R8+R9+R10)*ROUND(0.35/(1-0.35),4),0)</f>
        <v>3380462</v>
      </c>
      <c r="S12" s="24"/>
      <c r="T12" s="58" t="s">
        <v>40</v>
      </c>
      <c r="U12" s="344"/>
      <c r="V12" s="347"/>
      <c r="W12" s="347"/>
      <c r="X12" s="347"/>
      <c r="Y12" s="348"/>
      <c r="Z12" s="47">
        <f>ROUNDDOWN((Z8+Z9+Z10)*ROUND(0.35/(1-0.35),4),0)</f>
        <v>4370753</v>
      </c>
      <c r="AA12" s="24"/>
      <c r="AB12" s="58" t="s">
        <v>40</v>
      </c>
      <c r="AC12" s="344"/>
      <c r="AD12" s="347"/>
      <c r="AE12" s="347"/>
      <c r="AF12" s="347"/>
      <c r="AG12" s="348"/>
      <c r="AH12" s="47">
        <f>ROUNDDOWN((AH8+AH9+AH10)*ROUND(0.35/(1-0.35),4),0)</f>
        <v>3369299</v>
      </c>
      <c r="AI12" s="24"/>
    </row>
    <row r="13" spans="1:35" ht="17.149999999999999" hidden="1" customHeight="1" x14ac:dyDescent="0.2">
      <c r="D13" s="58" t="s">
        <v>2</v>
      </c>
      <c r="E13" s="354"/>
      <c r="F13" s="350"/>
      <c r="G13" s="350"/>
      <c r="H13" s="350"/>
      <c r="I13" s="351"/>
      <c r="J13" s="47">
        <f>SUM(J8,J9,J10,J12)</f>
        <v>7942295</v>
      </c>
      <c r="L13" s="58" t="s">
        <v>2</v>
      </c>
      <c r="M13" s="354"/>
      <c r="N13" s="350"/>
      <c r="O13" s="350"/>
      <c r="P13" s="350"/>
      <c r="Q13" s="351"/>
      <c r="R13" s="47">
        <f>SUM(R8,R9,R10,R12)</f>
        <v>9658015</v>
      </c>
      <c r="S13" s="24"/>
      <c r="T13" s="58" t="s">
        <v>2</v>
      </c>
      <c r="U13" s="354"/>
      <c r="V13" s="350"/>
      <c r="W13" s="350"/>
      <c r="X13" s="350"/>
      <c r="Y13" s="351"/>
      <c r="Z13" s="47">
        <f>SUM(Z8,Z9,Z10,Z12)</f>
        <v>12487287</v>
      </c>
      <c r="AA13" s="24"/>
      <c r="AB13" s="58" t="s">
        <v>2</v>
      </c>
      <c r="AC13" s="354"/>
      <c r="AD13" s="350"/>
      <c r="AE13" s="350"/>
      <c r="AF13" s="350"/>
      <c r="AG13" s="351"/>
      <c r="AH13" s="47">
        <f>SUM(AH8,AH9,AH10,AH12)</f>
        <v>9626123</v>
      </c>
      <c r="AI13" s="24"/>
    </row>
    <row r="14" spans="1:35" ht="17.149999999999999" hidden="1" customHeight="1" x14ac:dyDescent="0.2">
      <c r="D14" s="58" t="s">
        <v>3</v>
      </c>
      <c r="E14" s="349"/>
      <c r="F14" s="350"/>
      <c r="G14" s="350"/>
      <c r="H14" s="350"/>
      <c r="I14" s="351"/>
      <c r="J14" s="48">
        <f>-(J13-ROUNDDOWN(J13,-4))</f>
        <v>-2295</v>
      </c>
      <c r="L14" s="58" t="s">
        <v>3</v>
      </c>
      <c r="M14" s="349"/>
      <c r="N14" s="350"/>
      <c r="O14" s="350"/>
      <c r="P14" s="350"/>
      <c r="Q14" s="351"/>
      <c r="R14" s="48">
        <f>-(R13-ROUNDDOWN(R13,-4))</f>
        <v>-8015</v>
      </c>
      <c r="S14" s="24"/>
      <c r="T14" s="58" t="s">
        <v>3</v>
      </c>
      <c r="U14" s="349"/>
      <c r="V14" s="350"/>
      <c r="W14" s="350"/>
      <c r="X14" s="350"/>
      <c r="Y14" s="351"/>
      <c r="Z14" s="48">
        <f>-(Z13-ROUNDDOWN(Z13,-4))</f>
        <v>-7287</v>
      </c>
      <c r="AA14" s="24"/>
      <c r="AB14" s="58" t="s">
        <v>3</v>
      </c>
      <c r="AC14" s="349"/>
      <c r="AD14" s="350"/>
      <c r="AE14" s="350"/>
      <c r="AF14" s="350"/>
      <c r="AG14" s="351"/>
      <c r="AH14" s="48">
        <f>-(AH13-ROUNDDOWN(AH13,-4))</f>
        <v>-6123</v>
      </c>
      <c r="AI14" s="24"/>
    </row>
    <row r="15" spans="1:35" ht="17.149999999999999" customHeight="1" x14ac:dyDescent="0.2">
      <c r="D15" s="58" t="s">
        <v>48</v>
      </c>
      <c r="E15" s="349" t="s">
        <v>50</v>
      </c>
      <c r="F15" s="352"/>
      <c r="G15" s="352"/>
      <c r="H15" s="352"/>
      <c r="I15" s="353"/>
      <c r="J15" s="48">
        <f>J12+J14</f>
        <v>2777637</v>
      </c>
      <c r="L15" s="58" t="s">
        <v>48</v>
      </c>
      <c r="M15" s="349" t="s">
        <v>50</v>
      </c>
      <c r="N15" s="352"/>
      <c r="O15" s="352"/>
      <c r="P15" s="352"/>
      <c r="Q15" s="353"/>
      <c r="R15" s="48">
        <f>R12+R14</f>
        <v>3372447</v>
      </c>
      <c r="S15" s="24"/>
      <c r="T15" s="58" t="s">
        <v>48</v>
      </c>
      <c r="U15" s="349" t="s">
        <v>50</v>
      </c>
      <c r="V15" s="352"/>
      <c r="W15" s="352"/>
      <c r="X15" s="352"/>
      <c r="Y15" s="353"/>
      <c r="Z15" s="48">
        <f>Z12+Z14</f>
        <v>4363466</v>
      </c>
      <c r="AA15" s="24"/>
      <c r="AB15" s="58" t="s">
        <v>48</v>
      </c>
      <c r="AC15" s="349" t="s">
        <v>50</v>
      </c>
      <c r="AD15" s="352"/>
      <c r="AE15" s="352"/>
      <c r="AF15" s="352"/>
      <c r="AG15" s="353"/>
      <c r="AH15" s="48">
        <f>AH12+AH14</f>
        <v>3363176</v>
      </c>
      <c r="AI15" s="24"/>
    </row>
    <row r="16" spans="1:35" ht="17.149999999999999" customHeight="1" x14ac:dyDescent="0.2">
      <c r="D16" s="58" t="s">
        <v>4</v>
      </c>
      <c r="E16" s="349" t="s">
        <v>49</v>
      </c>
      <c r="F16" s="350"/>
      <c r="G16" s="350"/>
      <c r="H16" s="350"/>
      <c r="I16" s="351"/>
      <c r="J16" s="47">
        <f>J11+J15</f>
        <v>7940000</v>
      </c>
      <c r="L16" s="58" t="s">
        <v>4</v>
      </c>
      <c r="M16" s="349" t="s">
        <v>49</v>
      </c>
      <c r="N16" s="350"/>
      <c r="O16" s="350"/>
      <c r="P16" s="350"/>
      <c r="Q16" s="351"/>
      <c r="R16" s="47">
        <f>R11+R15</f>
        <v>9650000</v>
      </c>
      <c r="S16" s="25"/>
      <c r="T16" s="58" t="s">
        <v>4</v>
      </c>
      <c r="U16" s="349" t="s">
        <v>49</v>
      </c>
      <c r="V16" s="350"/>
      <c r="W16" s="350"/>
      <c r="X16" s="350"/>
      <c r="Y16" s="351"/>
      <c r="Z16" s="47">
        <f>Z11+Z15</f>
        <v>12480000</v>
      </c>
      <c r="AA16" s="25"/>
      <c r="AB16" s="58" t="s">
        <v>4</v>
      </c>
      <c r="AC16" s="349" t="s">
        <v>49</v>
      </c>
      <c r="AD16" s="350"/>
      <c r="AE16" s="350"/>
      <c r="AF16" s="350"/>
      <c r="AG16" s="351"/>
      <c r="AH16" s="47">
        <f>AH11+AH15</f>
        <v>9620000</v>
      </c>
      <c r="AI16" s="25"/>
    </row>
    <row r="17" spans="1:35" ht="17.149999999999999" customHeight="1" thickBot="1" x14ac:dyDescent="0.25">
      <c r="D17" s="58" t="s">
        <v>5</v>
      </c>
      <c r="E17" s="365" t="s">
        <v>71</v>
      </c>
      <c r="F17" s="366"/>
      <c r="G17" s="366"/>
      <c r="H17" s="366"/>
      <c r="I17" s="367"/>
      <c r="J17" s="32">
        <f>ROUND(J16*0.1,0)</f>
        <v>794000</v>
      </c>
      <c r="L17" s="58" t="s">
        <v>5</v>
      </c>
      <c r="M17" s="365" t="s">
        <v>71</v>
      </c>
      <c r="N17" s="366"/>
      <c r="O17" s="366"/>
      <c r="P17" s="366"/>
      <c r="Q17" s="367"/>
      <c r="R17" s="32">
        <f>ROUND(R16*0.1,0)</f>
        <v>965000</v>
      </c>
      <c r="S17" s="24"/>
      <c r="T17" s="58" t="s">
        <v>5</v>
      </c>
      <c r="U17" s="365" t="s">
        <v>71</v>
      </c>
      <c r="V17" s="366"/>
      <c r="W17" s="366"/>
      <c r="X17" s="366"/>
      <c r="Y17" s="367"/>
      <c r="Z17" s="32">
        <f>ROUND(Z16*0.1,0)</f>
        <v>1248000</v>
      </c>
      <c r="AA17" s="24"/>
      <c r="AB17" s="58" t="s">
        <v>5</v>
      </c>
      <c r="AC17" s="365" t="s">
        <v>71</v>
      </c>
      <c r="AD17" s="366"/>
      <c r="AE17" s="366"/>
      <c r="AF17" s="366"/>
      <c r="AG17" s="367"/>
      <c r="AH17" s="32">
        <f>ROUND(AH16*0.1,0)</f>
        <v>962000</v>
      </c>
      <c r="AI17" s="24"/>
    </row>
    <row r="18" spans="1:35" ht="30.75" customHeight="1" thickBot="1" x14ac:dyDescent="0.25">
      <c r="B18" s="63" t="s">
        <v>64</v>
      </c>
      <c r="C18" s="64">
        <f>AVERAGE(R18,Z18,AH18)</f>
        <v>11641666.666666666</v>
      </c>
      <c r="D18" s="59" t="s">
        <v>6</v>
      </c>
      <c r="E18" s="368" t="s">
        <v>18</v>
      </c>
      <c r="F18" s="369"/>
      <c r="G18" s="369"/>
      <c r="H18" s="369"/>
      <c r="I18" s="370"/>
      <c r="J18" s="62">
        <f>SUM(J16,J17)</f>
        <v>8734000</v>
      </c>
      <c r="K18" s="22"/>
      <c r="L18" s="59" t="s">
        <v>6</v>
      </c>
      <c r="M18" s="368" t="s">
        <v>18</v>
      </c>
      <c r="N18" s="369"/>
      <c r="O18" s="369"/>
      <c r="P18" s="369"/>
      <c r="Q18" s="370"/>
      <c r="R18" s="62">
        <f>SUM(R16,R17)</f>
        <v>10615000</v>
      </c>
      <c r="S18" s="24"/>
      <c r="T18" s="59" t="s">
        <v>6</v>
      </c>
      <c r="U18" s="368" t="s">
        <v>18</v>
      </c>
      <c r="V18" s="369"/>
      <c r="W18" s="369"/>
      <c r="X18" s="369"/>
      <c r="Y18" s="370"/>
      <c r="Z18" s="62">
        <f>SUM(Z16,Z17)</f>
        <v>13728000</v>
      </c>
      <c r="AA18" s="24"/>
      <c r="AB18" s="59" t="s">
        <v>6</v>
      </c>
      <c r="AC18" s="368" t="s">
        <v>18</v>
      </c>
      <c r="AD18" s="369"/>
      <c r="AE18" s="369"/>
      <c r="AF18" s="369"/>
      <c r="AG18" s="370"/>
      <c r="AH18" s="62">
        <f>SUM(AH16,AH17)</f>
        <v>10582000</v>
      </c>
      <c r="AI18" s="24"/>
    </row>
    <row r="19" spans="1:35" ht="15.75" customHeight="1" x14ac:dyDescent="0.2">
      <c r="B19" s="1"/>
      <c r="C19" s="1"/>
      <c r="D19" s="1"/>
      <c r="E19" s="1"/>
      <c r="F19" s="1"/>
      <c r="G19" s="1"/>
      <c r="H19" s="1"/>
      <c r="I19" s="1"/>
      <c r="K19" s="1"/>
      <c r="L19" s="1"/>
      <c r="M19" s="1"/>
      <c r="N19" s="1"/>
      <c r="O19" s="1"/>
      <c r="P19" s="1"/>
      <c r="Q19" s="1"/>
    </row>
    <row r="20" spans="1:35" s="27" customFormat="1" ht="15" customHeight="1" thickBot="1" x14ac:dyDescent="0.25">
      <c r="B20" s="355"/>
      <c r="C20" s="355"/>
      <c r="D20" s="27" t="s">
        <v>55</v>
      </c>
      <c r="K20" s="26"/>
      <c r="L20" s="27" t="s">
        <v>55</v>
      </c>
      <c r="T20" s="27" t="s">
        <v>56</v>
      </c>
      <c r="Z20" s="29"/>
      <c r="AB20" s="27" t="s">
        <v>57</v>
      </c>
    </row>
    <row r="21" spans="1:35" ht="15" customHeight="1" x14ac:dyDescent="0.2">
      <c r="A21" t="s">
        <v>58</v>
      </c>
      <c r="B21" s="356" t="s">
        <v>28</v>
      </c>
      <c r="C21" s="357"/>
      <c r="D21" s="362" t="s">
        <v>1</v>
      </c>
      <c r="E21" s="362"/>
      <c r="F21" s="363"/>
      <c r="G21" s="363"/>
      <c r="H21" s="363"/>
      <c r="I21" s="363"/>
      <c r="J21" s="4" t="s">
        <v>14</v>
      </c>
      <c r="K21" s="176"/>
      <c r="L21" s="362" t="s">
        <v>1</v>
      </c>
      <c r="M21" s="362"/>
      <c r="N21" s="363"/>
      <c r="O21" s="363"/>
      <c r="P21" s="363"/>
      <c r="Q21" s="363"/>
      <c r="R21" s="4" t="s">
        <v>14</v>
      </c>
      <c r="S21" s="13"/>
      <c r="T21" s="364" t="s">
        <v>1</v>
      </c>
      <c r="U21" s="362"/>
      <c r="V21" s="363"/>
      <c r="W21" s="363"/>
      <c r="X21" s="363"/>
      <c r="Y21" s="363"/>
      <c r="Z21" s="4" t="s">
        <v>14</v>
      </c>
      <c r="AA21" s="13"/>
      <c r="AB21" s="364" t="s">
        <v>1</v>
      </c>
      <c r="AC21" s="362"/>
      <c r="AD21" s="363"/>
      <c r="AE21" s="363"/>
      <c r="AF21" s="363"/>
      <c r="AG21" s="363"/>
      <c r="AH21" s="4" t="s">
        <v>14</v>
      </c>
      <c r="AI21" s="13"/>
    </row>
    <row r="22" spans="1:35" ht="16.5" customHeight="1" x14ac:dyDescent="0.2">
      <c r="B22" s="358"/>
      <c r="C22" s="359"/>
      <c r="D22" s="177" t="s">
        <v>43</v>
      </c>
      <c r="E22" s="52" t="s">
        <v>7</v>
      </c>
      <c r="F22" s="2" t="s">
        <v>8</v>
      </c>
      <c r="G22" s="2" t="s">
        <v>9</v>
      </c>
      <c r="H22" s="2" t="s">
        <v>10</v>
      </c>
      <c r="I22" s="2" t="s">
        <v>11</v>
      </c>
      <c r="J22" s="5" t="s">
        <v>15</v>
      </c>
      <c r="K22" s="176"/>
      <c r="L22" s="177" t="s">
        <v>43</v>
      </c>
      <c r="M22" s="52" t="s">
        <v>7</v>
      </c>
      <c r="N22" s="2" t="s">
        <v>8</v>
      </c>
      <c r="O22" s="2" t="s">
        <v>9</v>
      </c>
      <c r="P22" s="2" t="s">
        <v>10</v>
      </c>
      <c r="Q22" s="2" t="s">
        <v>11</v>
      </c>
      <c r="R22" s="5" t="s">
        <v>15</v>
      </c>
      <c r="S22" s="13"/>
      <c r="T22" s="54" t="s">
        <v>43</v>
      </c>
      <c r="U22" s="52" t="s">
        <v>7</v>
      </c>
      <c r="V22" s="2" t="s">
        <v>8</v>
      </c>
      <c r="W22" s="2" t="s">
        <v>9</v>
      </c>
      <c r="X22" s="2" t="s">
        <v>10</v>
      </c>
      <c r="Y22" s="2" t="s">
        <v>11</v>
      </c>
      <c r="Z22" s="5" t="s">
        <v>15</v>
      </c>
      <c r="AA22" s="13"/>
      <c r="AB22" s="54" t="s">
        <v>43</v>
      </c>
      <c r="AC22" s="52" t="s">
        <v>7</v>
      </c>
      <c r="AD22" s="2" t="s">
        <v>8</v>
      </c>
      <c r="AE22" s="2" t="s">
        <v>9</v>
      </c>
      <c r="AF22" s="2" t="s">
        <v>10</v>
      </c>
      <c r="AG22" s="2" t="s">
        <v>11</v>
      </c>
      <c r="AH22" s="5" t="s">
        <v>15</v>
      </c>
      <c r="AI22" s="13"/>
    </row>
    <row r="23" spans="1:35" ht="15" customHeight="1" x14ac:dyDescent="0.2">
      <c r="B23" s="360"/>
      <c r="C23" s="361"/>
      <c r="D23" s="90">
        <v>65500</v>
      </c>
      <c r="E23" s="90">
        <v>57400</v>
      </c>
      <c r="F23" s="90">
        <v>51200</v>
      </c>
      <c r="G23" s="90">
        <v>40600</v>
      </c>
      <c r="H23" s="90">
        <v>32800</v>
      </c>
      <c r="I23" s="90">
        <v>29000</v>
      </c>
      <c r="J23" s="137" t="s">
        <v>16</v>
      </c>
      <c r="K23" s="176"/>
      <c r="L23" s="90">
        <v>65500</v>
      </c>
      <c r="M23" s="90">
        <v>57400</v>
      </c>
      <c r="N23" s="90">
        <v>51200</v>
      </c>
      <c r="O23" s="90">
        <v>40600</v>
      </c>
      <c r="P23" s="90">
        <v>32800</v>
      </c>
      <c r="Q23" s="90">
        <v>29000</v>
      </c>
      <c r="R23" s="137" t="s">
        <v>16</v>
      </c>
      <c r="S23" s="14"/>
      <c r="T23" s="89">
        <v>65500</v>
      </c>
      <c r="U23" s="90">
        <v>57400</v>
      </c>
      <c r="V23" s="91">
        <v>51200</v>
      </c>
      <c r="W23" s="91">
        <v>40600</v>
      </c>
      <c r="X23" s="90">
        <v>32800</v>
      </c>
      <c r="Y23" s="90">
        <v>29000</v>
      </c>
      <c r="Z23" s="137" t="s">
        <v>16</v>
      </c>
      <c r="AA23" s="14"/>
      <c r="AB23" s="89">
        <v>65500</v>
      </c>
      <c r="AC23" s="90">
        <v>57400</v>
      </c>
      <c r="AD23" s="91">
        <v>51200</v>
      </c>
      <c r="AE23" s="91">
        <v>40600</v>
      </c>
      <c r="AF23" s="91">
        <v>32800</v>
      </c>
      <c r="AG23" s="91">
        <v>29000</v>
      </c>
      <c r="AH23" s="137" t="s">
        <v>16</v>
      </c>
      <c r="AI23" s="14"/>
    </row>
    <row r="24" spans="1:35" ht="15.65" customHeight="1" x14ac:dyDescent="0.2">
      <c r="B24" s="375" t="s">
        <v>72</v>
      </c>
      <c r="C24" s="376"/>
      <c r="D24" s="110"/>
      <c r="E24" s="110">
        <v>0.5</v>
      </c>
      <c r="F24" s="110">
        <v>1</v>
      </c>
      <c r="G24" s="110">
        <v>2</v>
      </c>
      <c r="H24" s="110"/>
      <c r="I24" s="110"/>
      <c r="J24" s="116">
        <f t="shared" ref="J24:J43" si="0">SUM(D24:I24)</f>
        <v>3.5</v>
      </c>
      <c r="K24" s="176"/>
      <c r="L24" s="110" t="str">
        <f>IF('01 国際開発'!D24=0,"",'01 国際開発'!D24)</f>
        <v/>
      </c>
      <c r="M24" s="110">
        <f>IF('01 国際開発'!E24=0,"",'01 国際開発'!E24)</f>
        <v>0.5</v>
      </c>
      <c r="N24" s="110">
        <f>IF('01 国際開発'!F24=0,"",'01 国際開発'!F24)</f>
        <v>1</v>
      </c>
      <c r="O24" s="110" t="str">
        <f>IF('01 国際開発'!G24=0,"",'01 国際開発'!G24)</f>
        <v/>
      </c>
      <c r="P24" s="110" t="str">
        <f>IF('01 国際開発'!H24=0,"",'01 国際開発'!H24)</f>
        <v/>
      </c>
      <c r="Q24" s="110" t="str">
        <f>IF('01 国際開発'!I24=0,"",'01 国際開発'!I24)</f>
        <v/>
      </c>
      <c r="R24" s="116">
        <f t="shared" ref="R24:R43" si="1">SUM(L24:Q24)</f>
        <v>1.5</v>
      </c>
      <c r="S24" s="3"/>
      <c r="T24" s="189" t="str">
        <f>IF('02 福山'!D24=0,"",'02 福山'!D24)</f>
        <v/>
      </c>
      <c r="U24" s="190">
        <f>IF('02 福山'!E24=0,"",'02 福山'!E24)</f>
        <v>0.5</v>
      </c>
      <c r="V24" s="191">
        <f>IF('02 福山'!F24=0,"",'02 福山'!F24)</f>
        <v>1</v>
      </c>
      <c r="W24" s="192">
        <f>IF('02 福山'!G24=0,"",'02 福山'!G24)</f>
        <v>2</v>
      </c>
      <c r="X24" s="192" t="str">
        <f>IF('02 福山'!H24=0,"",'02 福山'!H24)</f>
        <v/>
      </c>
      <c r="Y24" s="190" t="str">
        <f>IF('02 福山'!I24=0,"",'02 福山'!I24)</f>
        <v/>
      </c>
      <c r="Z24" s="116">
        <f t="shared" ref="Z24:Z39" si="2">SUM(T24:Y24)</f>
        <v>3.5</v>
      </c>
      <c r="AA24" s="193"/>
      <c r="AB24" s="110" t="str">
        <f>IF('03 八千代'!D24=0,"",'03 八千代'!D24)</f>
        <v/>
      </c>
      <c r="AC24" s="110">
        <f>IF('03 八千代'!E24=0,"",'03 八千代'!E24)</f>
        <v>0.5</v>
      </c>
      <c r="AD24" s="110">
        <f>IF('03 八千代'!F24=0,"",'03 八千代'!F24)</f>
        <v>1</v>
      </c>
      <c r="AE24" s="110">
        <f>IF('03 八千代'!G24=0,"",'03 八千代'!G24)</f>
        <v>1</v>
      </c>
      <c r="AF24" s="110" t="str">
        <f>IF('03 八千代'!H24=0,"",'03 八千代'!H24)</f>
        <v/>
      </c>
      <c r="AG24" s="110" t="str">
        <f>IF('03 八千代'!I24=0,"",'03 八千代'!I24)</f>
        <v/>
      </c>
      <c r="AH24" s="116">
        <f t="shared" ref="AH24:AH39" si="3">SUM(AB24:AG24)</f>
        <v>2.5</v>
      </c>
      <c r="AI24" s="3"/>
    </row>
    <row r="25" spans="1:35" ht="15.65" customHeight="1" x14ac:dyDescent="0.2">
      <c r="B25" s="383"/>
      <c r="C25" s="384"/>
      <c r="D25" s="111">
        <f t="shared" ref="D25:I25" si="4">IF(D24="",0,D24*D$23)</f>
        <v>0</v>
      </c>
      <c r="E25" s="111">
        <f t="shared" si="4"/>
        <v>28700</v>
      </c>
      <c r="F25" s="111">
        <f t="shared" si="4"/>
        <v>51200</v>
      </c>
      <c r="G25" s="111">
        <f t="shared" si="4"/>
        <v>81200</v>
      </c>
      <c r="H25" s="111">
        <f t="shared" si="4"/>
        <v>0</v>
      </c>
      <c r="I25" s="111">
        <f t="shared" si="4"/>
        <v>0</v>
      </c>
      <c r="J25" s="117">
        <f t="shared" si="0"/>
        <v>161100</v>
      </c>
      <c r="K25" s="176"/>
      <c r="L25" s="111">
        <f t="shared" ref="L25:Q25" si="5">IF(L24="",0,L24*L$23)</f>
        <v>0</v>
      </c>
      <c r="M25" s="111">
        <f t="shared" si="5"/>
        <v>28700</v>
      </c>
      <c r="N25" s="111">
        <f t="shared" si="5"/>
        <v>51200</v>
      </c>
      <c r="O25" s="111">
        <f t="shared" si="5"/>
        <v>0</v>
      </c>
      <c r="P25" s="111">
        <f t="shared" si="5"/>
        <v>0</v>
      </c>
      <c r="Q25" s="111">
        <f t="shared" si="5"/>
        <v>0</v>
      </c>
      <c r="R25" s="117">
        <f t="shared" si="1"/>
        <v>79900</v>
      </c>
      <c r="S25" s="15"/>
      <c r="T25" s="45">
        <f t="shared" ref="T25:Y25" si="6">IF(T24="",0,T24*T$23)</f>
        <v>0</v>
      </c>
      <c r="U25" s="111">
        <f t="shared" si="6"/>
        <v>28700</v>
      </c>
      <c r="V25" s="111">
        <f t="shared" si="6"/>
        <v>51200</v>
      </c>
      <c r="W25" s="141">
        <f t="shared" si="6"/>
        <v>81200</v>
      </c>
      <c r="X25" s="111">
        <f t="shared" si="6"/>
        <v>0</v>
      </c>
      <c r="Y25" s="111">
        <f t="shared" si="6"/>
        <v>0</v>
      </c>
      <c r="Z25" s="117">
        <f t="shared" si="2"/>
        <v>161100</v>
      </c>
      <c r="AA25" s="194"/>
      <c r="AB25" s="111">
        <f t="shared" ref="AB25:AG25" si="7">IF(AB24="",0,AB24*AB$23)</f>
        <v>0</v>
      </c>
      <c r="AC25" s="111">
        <f t="shared" si="7"/>
        <v>28700</v>
      </c>
      <c r="AD25" s="111">
        <f t="shared" si="7"/>
        <v>51200</v>
      </c>
      <c r="AE25" s="111">
        <f t="shared" si="7"/>
        <v>40600</v>
      </c>
      <c r="AF25" s="111">
        <f t="shared" si="7"/>
        <v>0</v>
      </c>
      <c r="AG25" s="111">
        <f t="shared" si="7"/>
        <v>0</v>
      </c>
      <c r="AH25" s="117">
        <f t="shared" si="3"/>
        <v>120500</v>
      </c>
      <c r="AI25" s="15"/>
    </row>
    <row r="26" spans="1:35" ht="15.65" customHeight="1" x14ac:dyDescent="0.2">
      <c r="B26" s="375" t="s">
        <v>111</v>
      </c>
      <c r="C26" s="376"/>
      <c r="D26" s="110"/>
      <c r="E26" s="110">
        <v>0.5</v>
      </c>
      <c r="F26" s="110">
        <v>1</v>
      </c>
      <c r="G26" s="110">
        <v>2</v>
      </c>
      <c r="H26" s="110">
        <v>3</v>
      </c>
      <c r="I26" s="110">
        <v>6</v>
      </c>
      <c r="J26" s="116">
        <f t="shared" si="0"/>
        <v>12.5</v>
      </c>
      <c r="K26" s="178"/>
      <c r="L26" s="110" t="str">
        <f>IF('01 国際開発'!D26=0,"",'01 国際開発'!D26)</f>
        <v/>
      </c>
      <c r="M26" s="110">
        <f>IF('01 国際開発'!E26=0,"",'01 国際開発'!E26)</f>
        <v>1</v>
      </c>
      <c r="N26" s="110">
        <f>IF('01 国際開発'!F26=0,"",'01 国際開発'!F26)</f>
        <v>2</v>
      </c>
      <c r="O26" s="110" t="str">
        <f>IF('01 国際開発'!G26=0,"",'01 国際開発'!G26)</f>
        <v/>
      </c>
      <c r="P26" s="110">
        <f>IF('01 国際開発'!H26=0,"",'01 国際開発'!H26)</f>
        <v>2.5</v>
      </c>
      <c r="Q26" s="110">
        <f>IF('01 国際開発'!I26=0,"",'01 国際開発'!I26)</f>
        <v>4.5</v>
      </c>
      <c r="R26" s="116">
        <f t="shared" si="1"/>
        <v>10</v>
      </c>
      <c r="S26" s="3"/>
      <c r="T26" s="189" t="str">
        <f>IF('02 福山'!D26=0,"",'02 福山'!D26)</f>
        <v/>
      </c>
      <c r="U26" s="190">
        <f>IF('02 福山'!E26=0,"",'02 福山'!E26)</f>
        <v>0.5</v>
      </c>
      <c r="V26" s="191">
        <f>IF('02 福山'!F26=0,"",'02 福山'!F26)</f>
        <v>1</v>
      </c>
      <c r="W26" s="192">
        <f>IF('02 福山'!G26=0,"",'02 福山'!G26)</f>
        <v>2</v>
      </c>
      <c r="X26" s="192">
        <f>IF('02 福山'!H26=0,"",'02 福山'!H26)</f>
        <v>3</v>
      </c>
      <c r="Y26" s="190">
        <f>IF('02 福山'!I26=0,"",'02 福山'!I26)</f>
        <v>6</v>
      </c>
      <c r="Z26" s="116">
        <f t="shared" si="2"/>
        <v>12.5</v>
      </c>
      <c r="AA26" s="193"/>
      <c r="AB26" s="110" t="str">
        <f>IF('03 八千代'!D26=0,"",'03 八千代'!D26)</f>
        <v/>
      </c>
      <c r="AC26" s="110">
        <f>IF('03 八千代'!E26=0,"",'03 八千代'!E26)</f>
        <v>0.5</v>
      </c>
      <c r="AD26" s="110">
        <f>IF('03 八千代'!F26=0,"",'03 八千代'!F26)</f>
        <v>1</v>
      </c>
      <c r="AE26" s="110">
        <f>IF('03 八千代'!G26=0,"",'03 八千代'!G26)</f>
        <v>1</v>
      </c>
      <c r="AF26" s="110">
        <f>IF('03 八千代'!H26=0,"",'03 八千代'!H26)</f>
        <v>2</v>
      </c>
      <c r="AG26" s="110">
        <f>IF('03 八千代'!I26=0,"",'03 八千代'!I26)</f>
        <v>4</v>
      </c>
      <c r="AH26" s="116">
        <f t="shared" si="3"/>
        <v>8.5</v>
      </c>
      <c r="AI26" s="3"/>
    </row>
    <row r="27" spans="1:35" ht="15.65" customHeight="1" x14ac:dyDescent="0.2">
      <c r="B27" s="383"/>
      <c r="C27" s="384"/>
      <c r="D27" s="111">
        <f t="shared" ref="D27:I27" si="8">IF(D26="",0,D26*D$23)</f>
        <v>0</v>
      </c>
      <c r="E27" s="111">
        <f t="shared" si="8"/>
        <v>28700</v>
      </c>
      <c r="F27" s="111">
        <f t="shared" si="8"/>
        <v>51200</v>
      </c>
      <c r="G27" s="111">
        <f t="shared" si="8"/>
        <v>81200</v>
      </c>
      <c r="H27" s="111">
        <f t="shared" si="8"/>
        <v>98400</v>
      </c>
      <c r="I27" s="111">
        <f t="shared" si="8"/>
        <v>174000</v>
      </c>
      <c r="J27" s="117">
        <f t="shared" si="0"/>
        <v>433500</v>
      </c>
      <c r="K27" s="178"/>
      <c r="L27" s="111">
        <f t="shared" ref="L27:Q27" si="9">IF(L26="",0,L26*L$23)</f>
        <v>0</v>
      </c>
      <c r="M27" s="111">
        <f t="shared" si="9"/>
        <v>57400</v>
      </c>
      <c r="N27" s="111">
        <f t="shared" si="9"/>
        <v>102400</v>
      </c>
      <c r="O27" s="111">
        <f t="shared" si="9"/>
        <v>0</v>
      </c>
      <c r="P27" s="111">
        <f t="shared" si="9"/>
        <v>82000</v>
      </c>
      <c r="Q27" s="111">
        <f t="shared" si="9"/>
        <v>130500</v>
      </c>
      <c r="R27" s="117">
        <f t="shared" si="1"/>
        <v>372300</v>
      </c>
      <c r="S27" s="15"/>
      <c r="T27" s="45">
        <f t="shared" ref="T27:Y27" si="10">IF(T26="",0,T26*T$23)</f>
        <v>0</v>
      </c>
      <c r="U27" s="111">
        <f t="shared" si="10"/>
        <v>28700</v>
      </c>
      <c r="V27" s="111">
        <f t="shared" si="10"/>
        <v>51200</v>
      </c>
      <c r="W27" s="141">
        <f t="shared" si="10"/>
        <v>81200</v>
      </c>
      <c r="X27" s="111">
        <f t="shared" si="10"/>
        <v>98400</v>
      </c>
      <c r="Y27" s="111">
        <f t="shared" si="10"/>
        <v>174000</v>
      </c>
      <c r="Z27" s="117">
        <f t="shared" si="2"/>
        <v>433500</v>
      </c>
      <c r="AA27" s="194"/>
      <c r="AB27" s="111">
        <f t="shared" ref="AB27:AG27" si="11">IF(AB26="",0,AB26*AB$23)</f>
        <v>0</v>
      </c>
      <c r="AC27" s="111">
        <f t="shared" si="11"/>
        <v>28700</v>
      </c>
      <c r="AD27" s="111">
        <f t="shared" si="11"/>
        <v>51200</v>
      </c>
      <c r="AE27" s="111">
        <f t="shared" si="11"/>
        <v>40600</v>
      </c>
      <c r="AF27" s="111">
        <f t="shared" si="11"/>
        <v>65600</v>
      </c>
      <c r="AG27" s="111">
        <f t="shared" si="11"/>
        <v>116000</v>
      </c>
      <c r="AH27" s="117">
        <f t="shared" si="3"/>
        <v>302100</v>
      </c>
      <c r="AI27" s="15"/>
    </row>
    <row r="28" spans="1:35" ht="15.65" customHeight="1" x14ac:dyDescent="0.2">
      <c r="B28" s="375" t="s">
        <v>112</v>
      </c>
      <c r="C28" s="376"/>
      <c r="D28" s="110"/>
      <c r="E28" s="110">
        <v>0.5</v>
      </c>
      <c r="F28" s="110">
        <v>1</v>
      </c>
      <c r="G28" s="110">
        <v>1</v>
      </c>
      <c r="H28" s="110">
        <v>2</v>
      </c>
      <c r="I28" s="110">
        <v>2</v>
      </c>
      <c r="J28" s="116">
        <f t="shared" si="0"/>
        <v>6.5</v>
      </c>
      <c r="K28" s="178"/>
      <c r="L28" s="110" t="str">
        <f>IF('01 国際開発'!D28=0,"",'01 国際開発'!D28)</f>
        <v/>
      </c>
      <c r="M28" s="110">
        <f>IF('01 国際開発'!E28=0,"",'01 国際開発'!E28)</f>
        <v>1.5</v>
      </c>
      <c r="N28" s="110">
        <f>IF('01 国際開発'!F28=0,"",'01 国際開発'!F28)</f>
        <v>2.5</v>
      </c>
      <c r="O28" s="110" t="str">
        <f>IF('01 国際開発'!G28=0,"",'01 国際開発'!G28)</f>
        <v/>
      </c>
      <c r="P28" s="110">
        <f>IF('01 国際開発'!H28=0,"",'01 国際開発'!H28)</f>
        <v>3.5</v>
      </c>
      <c r="Q28" s="110">
        <f>IF('01 国際開発'!I28=0,"",'01 国際開発'!I28)</f>
        <v>4.5</v>
      </c>
      <c r="R28" s="116">
        <f t="shared" si="1"/>
        <v>12</v>
      </c>
      <c r="S28" s="3"/>
      <c r="T28" s="189" t="str">
        <f>IF('02 福山'!D28=0,"",'02 福山'!D28)</f>
        <v/>
      </c>
      <c r="U28" s="190">
        <f>IF('02 福山'!E28=0,"",'02 福山'!E28)</f>
        <v>0.5</v>
      </c>
      <c r="V28" s="191">
        <f>IF('02 福山'!F28=0,"",'02 福山'!F28)</f>
        <v>1</v>
      </c>
      <c r="W28" s="192">
        <f>IF('02 福山'!G28=0,"",'02 福山'!G28)</f>
        <v>1</v>
      </c>
      <c r="X28" s="192">
        <f>IF('02 福山'!H28=0,"",'02 福山'!H28)</f>
        <v>2</v>
      </c>
      <c r="Y28" s="190">
        <f>IF('02 福山'!I28=0,"",'02 福山'!I28)</f>
        <v>2</v>
      </c>
      <c r="Z28" s="116">
        <f t="shared" si="2"/>
        <v>6.5</v>
      </c>
      <c r="AA28" s="193"/>
      <c r="AB28" s="110" t="str">
        <f>IF('03 八千代'!D28=0,"",'03 八千代'!D28)</f>
        <v/>
      </c>
      <c r="AC28" s="110">
        <f>IF('03 八千代'!E28=0,"",'03 八千代'!E28)</f>
        <v>0.5</v>
      </c>
      <c r="AD28" s="110">
        <f>IF('03 八千代'!F28=0,"",'03 八千代'!F28)</f>
        <v>1</v>
      </c>
      <c r="AE28" s="110">
        <f>IF('03 八千代'!G28=0,"",'03 八千代'!G28)</f>
        <v>1</v>
      </c>
      <c r="AF28" s="110">
        <f>IF('03 八千代'!H28=0,"",'03 八千代'!H28)</f>
        <v>2</v>
      </c>
      <c r="AG28" s="110">
        <f>IF('03 八千代'!I28=0,"",'03 八千代'!I28)</f>
        <v>2</v>
      </c>
      <c r="AH28" s="116">
        <f t="shared" si="3"/>
        <v>6.5</v>
      </c>
      <c r="AI28" s="3"/>
    </row>
    <row r="29" spans="1:35" ht="15.65" customHeight="1" x14ac:dyDescent="0.2">
      <c r="B29" s="383"/>
      <c r="C29" s="384"/>
      <c r="D29" s="111">
        <f t="shared" ref="D29:I29" si="12">IF(D28="",0,D28*D$23)</f>
        <v>0</v>
      </c>
      <c r="E29" s="111">
        <f t="shared" si="12"/>
        <v>28700</v>
      </c>
      <c r="F29" s="111">
        <f t="shared" si="12"/>
        <v>51200</v>
      </c>
      <c r="G29" s="111">
        <f t="shared" si="12"/>
        <v>40600</v>
      </c>
      <c r="H29" s="111">
        <f t="shared" si="12"/>
        <v>65600</v>
      </c>
      <c r="I29" s="111">
        <f t="shared" si="12"/>
        <v>58000</v>
      </c>
      <c r="J29" s="117">
        <f t="shared" si="0"/>
        <v>244100</v>
      </c>
      <c r="K29" s="178"/>
      <c r="L29" s="111">
        <f t="shared" ref="L29:Q29" si="13">IF(L28="",0,L28*L$23)</f>
        <v>0</v>
      </c>
      <c r="M29" s="111">
        <f t="shared" si="13"/>
        <v>86100</v>
      </c>
      <c r="N29" s="111">
        <f t="shared" si="13"/>
        <v>128000</v>
      </c>
      <c r="O29" s="111">
        <f t="shared" si="13"/>
        <v>0</v>
      </c>
      <c r="P29" s="111">
        <f t="shared" si="13"/>
        <v>114800</v>
      </c>
      <c r="Q29" s="111">
        <f t="shared" si="13"/>
        <v>130500</v>
      </c>
      <c r="R29" s="117">
        <f t="shared" si="1"/>
        <v>459400</v>
      </c>
      <c r="S29" s="15"/>
      <c r="T29" s="45">
        <f t="shared" ref="T29:Y29" si="14">IF(T28="",0,T28*T$23)</f>
        <v>0</v>
      </c>
      <c r="U29" s="111">
        <f t="shared" si="14"/>
        <v>28700</v>
      </c>
      <c r="V29" s="111">
        <f t="shared" si="14"/>
        <v>51200</v>
      </c>
      <c r="W29" s="141">
        <f t="shared" si="14"/>
        <v>40600</v>
      </c>
      <c r="X29" s="111">
        <f t="shared" si="14"/>
        <v>65600</v>
      </c>
      <c r="Y29" s="111">
        <f t="shared" si="14"/>
        <v>58000</v>
      </c>
      <c r="Z29" s="117">
        <f t="shared" si="2"/>
        <v>244100</v>
      </c>
      <c r="AA29" s="194"/>
      <c r="AB29" s="111">
        <f t="shared" ref="AB29:AG29" si="15">IF(AB28="",0,AB28*AB$23)</f>
        <v>0</v>
      </c>
      <c r="AC29" s="111">
        <f t="shared" si="15"/>
        <v>28700</v>
      </c>
      <c r="AD29" s="111">
        <f t="shared" si="15"/>
        <v>51200</v>
      </c>
      <c r="AE29" s="111">
        <f t="shared" si="15"/>
        <v>40600</v>
      </c>
      <c r="AF29" s="111">
        <f t="shared" si="15"/>
        <v>65600</v>
      </c>
      <c r="AG29" s="111">
        <f t="shared" si="15"/>
        <v>58000</v>
      </c>
      <c r="AH29" s="117">
        <f t="shared" si="3"/>
        <v>244100</v>
      </c>
      <c r="AI29" s="15"/>
    </row>
    <row r="30" spans="1:35" ht="15.65" customHeight="1" x14ac:dyDescent="0.2">
      <c r="B30" s="375" t="s">
        <v>113</v>
      </c>
      <c r="C30" s="376"/>
      <c r="D30" s="110"/>
      <c r="E30" s="110">
        <v>0.5</v>
      </c>
      <c r="F30" s="110">
        <v>1</v>
      </c>
      <c r="G30" s="110">
        <v>2</v>
      </c>
      <c r="H30" s="110">
        <v>4</v>
      </c>
      <c r="I30" s="110">
        <v>6</v>
      </c>
      <c r="J30" s="116">
        <f t="shared" si="0"/>
        <v>13.5</v>
      </c>
      <c r="K30" s="178"/>
      <c r="L30" s="110" t="str">
        <f>IF('01 国際開発'!D30=0,"",'01 国際開発'!D30)</f>
        <v/>
      </c>
      <c r="M30" s="110">
        <f>IF('01 国際開発'!E30=0,"",'01 国際開発'!E30)</f>
        <v>1</v>
      </c>
      <c r="N30" s="110">
        <f>IF('01 国際開発'!F30=0,"",'01 国際開発'!F30)</f>
        <v>1.5</v>
      </c>
      <c r="O30" s="110" t="str">
        <f>IF('01 国際開発'!G30=0,"",'01 国際開発'!G30)</f>
        <v/>
      </c>
      <c r="P30" s="110">
        <f>IF('01 国際開発'!H30=0,"",'01 国際開発'!H30)</f>
        <v>2</v>
      </c>
      <c r="Q30" s="110">
        <f>IF('01 国際開発'!I30=0,"",'01 国際開発'!I30)</f>
        <v>1.5</v>
      </c>
      <c r="R30" s="116">
        <f t="shared" si="1"/>
        <v>6</v>
      </c>
      <c r="S30" s="3"/>
      <c r="T30" s="189" t="str">
        <f>IF('02 福山'!D30=0,"",'02 福山'!D30)</f>
        <v/>
      </c>
      <c r="U30" s="190">
        <f>IF('02 福山'!E30=0,"",'02 福山'!E30)</f>
        <v>0.5</v>
      </c>
      <c r="V30" s="191">
        <f>IF('02 福山'!F30=0,"",'02 福山'!F30)</f>
        <v>1</v>
      </c>
      <c r="W30" s="192">
        <f>IF('02 福山'!G30=0,"",'02 福山'!G30)</f>
        <v>2</v>
      </c>
      <c r="X30" s="192">
        <f>IF('02 福山'!H30=0,"",'02 福山'!H30)</f>
        <v>4</v>
      </c>
      <c r="Y30" s="190">
        <f>IF('02 福山'!I30=0,"",'02 福山'!I30)</f>
        <v>6</v>
      </c>
      <c r="Z30" s="116">
        <f t="shared" si="2"/>
        <v>13.5</v>
      </c>
      <c r="AA30" s="193"/>
      <c r="AB30" s="110" t="str">
        <f>IF('03 八千代'!D30=0,"",'03 八千代'!D30)</f>
        <v/>
      </c>
      <c r="AC30" s="110">
        <f>IF('03 八千代'!E30=0,"",'03 八千代'!E30)</f>
        <v>0.5</v>
      </c>
      <c r="AD30" s="110">
        <f>IF('03 八千代'!F30=0,"",'03 八千代'!F30)</f>
        <v>1</v>
      </c>
      <c r="AE30" s="110">
        <f>IF('03 八千代'!G30=0,"",'03 八千代'!G30)</f>
        <v>1</v>
      </c>
      <c r="AF30" s="110">
        <f>IF('03 八千代'!H30=0,"",'03 八千代'!H30)</f>
        <v>2</v>
      </c>
      <c r="AG30" s="110">
        <f>IF('03 八千代'!I30=0,"",'03 八千代'!I30)</f>
        <v>4</v>
      </c>
      <c r="AH30" s="116">
        <f t="shared" si="3"/>
        <v>8.5</v>
      </c>
      <c r="AI30" s="3"/>
    </row>
    <row r="31" spans="1:35" ht="15.65" customHeight="1" x14ac:dyDescent="0.2">
      <c r="B31" s="383"/>
      <c r="C31" s="384"/>
      <c r="D31" s="111">
        <f t="shared" ref="D31:I31" si="16">IF(D30="",0,D30*D$23)</f>
        <v>0</v>
      </c>
      <c r="E31" s="111">
        <f t="shared" si="16"/>
        <v>28700</v>
      </c>
      <c r="F31" s="111">
        <f t="shared" si="16"/>
        <v>51200</v>
      </c>
      <c r="G31" s="111">
        <f t="shared" si="16"/>
        <v>81200</v>
      </c>
      <c r="H31" s="111">
        <f t="shared" si="16"/>
        <v>131200</v>
      </c>
      <c r="I31" s="111">
        <f t="shared" si="16"/>
        <v>174000</v>
      </c>
      <c r="J31" s="117">
        <f t="shared" si="0"/>
        <v>466300</v>
      </c>
      <c r="K31" s="178"/>
      <c r="L31" s="111">
        <f t="shared" ref="L31:Q31" si="17">IF(L30="",0,L30*L$23)</f>
        <v>0</v>
      </c>
      <c r="M31" s="111">
        <f t="shared" si="17"/>
        <v>57400</v>
      </c>
      <c r="N31" s="111">
        <f t="shared" si="17"/>
        <v>76800</v>
      </c>
      <c r="O31" s="111">
        <f t="shared" si="17"/>
        <v>0</v>
      </c>
      <c r="P31" s="111">
        <f t="shared" si="17"/>
        <v>65600</v>
      </c>
      <c r="Q31" s="111">
        <f t="shared" si="17"/>
        <v>43500</v>
      </c>
      <c r="R31" s="117">
        <f t="shared" si="1"/>
        <v>243300</v>
      </c>
      <c r="S31" s="15"/>
      <c r="T31" s="45">
        <f t="shared" ref="T31:Y31" si="18">IF(T30="",0,T30*T$23)</f>
        <v>0</v>
      </c>
      <c r="U31" s="111">
        <f t="shared" si="18"/>
        <v>28700</v>
      </c>
      <c r="V31" s="111">
        <f t="shared" si="18"/>
        <v>51200</v>
      </c>
      <c r="W31" s="141">
        <f t="shared" si="18"/>
        <v>81200</v>
      </c>
      <c r="X31" s="111">
        <f t="shared" si="18"/>
        <v>131200</v>
      </c>
      <c r="Y31" s="111">
        <f t="shared" si="18"/>
        <v>174000</v>
      </c>
      <c r="Z31" s="117">
        <f t="shared" si="2"/>
        <v>466300</v>
      </c>
      <c r="AA31" s="194"/>
      <c r="AB31" s="111">
        <f t="shared" ref="AB31:AG31" si="19">IF(AB30="",0,AB30*AB$23)</f>
        <v>0</v>
      </c>
      <c r="AC31" s="111">
        <f t="shared" si="19"/>
        <v>28700</v>
      </c>
      <c r="AD31" s="111">
        <f t="shared" si="19"/>
        <v>51200</v>
      </c>
      <c r="AE31" s="111">
        <f t="shared" si="19"/>
        <v>40600</v>
      </c>
      <c r="AF31" s="111">
        <f t="shared" si="19"/>
        <v>65600</v>
      </c>
      <c r="AG31" s="111">
        <f t="shared" si="19"/>
        <v>116000</v>
      </c>
      <c r="AH31" s="117">
        <f t="shared" si="3"/>
        <v>302100</v>
      </c>
      <c r="AI31" s="15"/>
    </row>
    <row r="32" spans="1:35" ht="15.65" customHeight="1" x14ac:dyDescent="0.2">
      <c r="B32" s="385" t="s">
        <v>114</v>
      </c>
      <c r="C32" s="376"/>
      <c r="D32" s="110"/>
      <c r="E32" s="110">
        <v>1</v>
      </c>
      <c r="F32" s="110">
        <v>1</v>
      </c>
      <c r="G32" s="110">
        <v>2</v>
      </c>
      <c r="H32" s="110">
        <v>3</v>
      </c>
      <c r="I32" s="110">
        <v>3</v>
      </c>
      <c r="J32" s="116">
        <f t="shared" si="0"/>
        <v>10</v>
      </c>
      <c r="K32" s="178"/>
      <c r="L32" s="110" t="str">
        <f>IF('01 国際開発'!D32=0,"",'01 国際開発'!D32)</f>
        <v/>
      </c>
      <c r="M32" s="110">
        <f>IF('01 国際開発'!E32=0,"",'01 国際開発'!E32)</f>
        <v>1</v>
      </c>
      <c r="N32" s="110">
        <f>IF('01 国際開発'!F32=0,"",'01 国際開発'!F32)</f>
        <v>2</v>
      </c>
      <c r="O32" s="110" t="str">
        <f>IF('01 国際開発'!G32=0,"",'01 国際開発'!G32)</f>
        <v/>
      </c>
      <c r="P32" s="110">
        <f>IF('01 国際開発'!H32=0,"",'01 国際開発'!H32)</f>
        <v>4</v>
      </c>
      <c r="Q32" s="110">
        <f>IF('01 国際開発'!I32=0,"",'01 国際開発'!I32)</f>
        <v>4</v>
      </c>
      <c r="R32" s="116">
        <f t="shared" si="1"/>
        <v>11</v>
      </c>
      <c r="S32" s="3"/>
      <c r="T32" s="189" t="str">
        <f>IF('02 福山'!D32=0,"",'02 福山'!D32)</f>
        <v/>
      </c>
      <c r="U32" s="190">
        <f>IF('02 福山'!E32=0,"",'02 福山'!E32)</f>
        <v>1</v>
      </c>
      <c r="V32" s="191">
        <f>IF('02 福山'!F32=0,"",'02 福山'!F32)</f>
        <v>1</v>
      </c>
      <c r="W32" s="192">
        <f>IF('02 福山'!G32=0,"",'02 福山'!G32)</f>
        <v>2</v>
      </c>
      <c r="X32" s="192">
        <f>IF('02 福山'!H32=0,"",'02 福山'!H32)</f>
        <v>3</v>
      </c>
      <c r="Y32" s="190">
        <f>IF('02 福山'!I32=0,"",'02 福山'!I32)</f>
        <v>3</v>
      </c>
      <c r="Z32" s="116">
        <f t="shared" si="2"/>
        <v>10</v>
      </c>
      <c r="AA32" s="193"/>
      <c r="AB32" s="110" t="str">
        <f>IF('03 八千代'!D32=0,"",'03 八千代'!D32)</f>
        <v/>
      </c>
      <c r="AC32" s="110">
        <f>IF('03 八千代'!E32=0,"",'03 八千代'!E32)</f>
        <v>2</v>
      </c>
      <c r="AD32" s="110">
        <f>IF('03 八千代'!F32=0,"",'03 八千代'!F32)</f>
        <v>2</v>
      </c>
      <c r="AE32" s="110">
        <f>IF('03 八千代'!G32=0,"",'03 八千代'!G32)</f>
        <v>2</v>
      </c>
      <c r="AF32" s="110">
        <f>IF('03 八千代'!H32=0,"",'03 八千代'!H32)</f>
        <v>3</v>
      </c>
      <c r="AG32" s="110">
        <f>IF('03 八千代'!I32=0,"",'03 八千代'!I32)</f>
        <v>3</v>
      </c>
      <c r="AH32" s="116">
        <f t="shared" si="3"/>
        <v>12</v>
      </c>
      <c r="AI32" s="3"/>
    </row>
    <row r="33" spans="2:35" ht="15.65" customHeight="1" x14ac:dyDescent="0.2">
      <c r="B33" s="383"/>
      <c r="C33" s="384"/>
      <c r="D33" s="111">
        <f t="shared" ref="D33:I33" si="20">IF(D32="",0,D32*D$23)</f>
        <v>0</v>
      </c>
      <c r="E33" s="111">
        <f t="shared" si="20"/>
        <v>57400</v>
      </c>
      <c r="F33" s="111">
        <f t="shared" si="20"/>
        <v>51200</v>
      </c>
      <c r="G33" s="111">
        <f t="shared" si="20"/>
        <v>81200</v>
      </c>
      <c r="H33" s="111">
        <f t="shared" si="20"/>
        <v>98400</v>
      </c>
      <c r="I33" s="111">
        <f t="shared" si="20"/>
        <v>87000</v>
      </c>
      <c r="J33" s="117">
        <f t="shared" si="0"/>
        <v>375200</v>
      </c>
      <c r="K33" s="178"/>
      <c r="L33" s="111">
        <f t="shared" ref="L33:Q33" si="21">IF(L32="",0,L32*L$23)</f>
        <v>0</v>
      </c>
      <c r="M33" s="111">
        <f t="shared" si="21"/>
        <v>57400</v>
      </c>
      <c r="N33" s="111">
        <f t="shared" si="21"/>
        <v>102400</v>
      </c>
      <c r="O33" s="111">
        <f t="shared" si="21"/>
        <v>0</v>
      </c>
      <c r="P33" s="111">
        <f t="shared" si="21"/>
        <v>131200</v>
      </c>
      <c r="Q33" s="111">
        <f t="shared" si="21"/>
        <v>116000</v>
      </c>
      <c r="R33" s="117">
        <f t="shared" si="1"/>
        <v>407000</v>
      </c>
      <c r="S33" s="15"/>
      <c r="T33" s="45">
        <f t="shared" ref="T33:Y33" si="22">IF(T32="",0,T32*T$23)</f>
        <v>0</v>
      </c>
      <c r="U33" s="111">
        <f t="shared" si="22"/>
        <v>57400</v>
      </c>
      <c r="V33" s="111">
        <f t="shared" si="22"/>
        <v>51200</v>
      </c>
      <c r="W33" s="141">
        <f t="shared" si="22"/>
        <v>81200</v>
      </c>
      <c r="X33" s="111">
        <f t="shared" si="22"/>
        <v>98400</v>
      </c>
      <c r="Y33" s="111">
        <f t="shared" si="22"/>
        <v>87000</v>
      </c>
      <c r="Z33" s="117">
        <f t="shared" si="2"/>
        <v>375200</v>
      </c>
      <c r="AA33" s="194"/>
      <c r="AB33" s="111">
        <f t="shared" ref="AB33:AG33" si="23">IF(AB32="",0,AB32*AB$23)</f>
        <v>0</v>
      </c>
      <c r="AC33" s="111">
        <f t="shared" si="23"/>
        <v>114800</v>
      </c>
      <c r="AD33" s="111">
        <f t="shared" si="23"/>
        <v>102400</v>
      </c>
      <c r="AE33" s="111">
        <f t="shared" si="23"/>
        <v>81200</v>
      </c>
      <c r="AF33" s="111">
        <f t="shared" si="23"/>
        <v>98400</v>
      </c>
      <c r="AG33" s="111">
        <f t="shared" si="23"/>
        <v>87000</v>
      </c>
      <c r="AH33" s="117">
        <f t="shared" si="3"/>
        <v>483800</v>
      </c>
      <c r="AI33" s="15"/>
    </row>
    <row r="34" spans="2:35" ht="15.65" customHeight="1" x14ac:dyDescent="0.2">
      <c r="B34" s="385" t="s">
        <v>115</v>
      </c>
      <c r="C34" s="376"/>
      <c r="D34" s="110"/>
      <c r="E34" s="110">
        <v>2</v>
      </c>
      <c r="F34" s="110">
        <v>2</v>
      </c>
      <c r="G34" s="110">
        <v>4</v>
      </c>
      <c r="H34" s="110">
        <v>4</v>
      </c>
      <c r="I34" s="110">
        <v>8</v>
      </c>
      <c r="J34" s="116">
        <f t="shared" si="0"/>
        <v>20</v>
      </c>
      <c r="K34" s="178"/>
      <c r="L34" s="110" t="str">
        <f>IF('01 国際開発'!D34=0,"",'01 国際開発'!D34)</f>
        <v/>
      </c>
      <c r="M34" s="110">
        <f>IF('01 国際開発'!E34=0,"",'01 国際開発'!E34)</f>
        <v>2</v>
      </c>
      <c r="N34" s="110">
        <f>IF('01 国際開発'!F34=0,"",'01 国際開発'!F34)</f>
        <v>6.5</v>
      </c>
      <c r="O34" s="110" t="str">
        <f>IF('01 国際開発'!G34=0,"",'01 国際開発'!G34)</f>
        <v/>
      </c>
      <c r="P34" s="110">
        <f>IF('01 国際開発'!H34=0,"",'01 国際開発'!H34)</f>
        <v>8</v>
      </c>
      <c r="Q34" s="110">
        <f>IF('01 国際開発'!I34=0,"",'01 国際開発'!I34)</f>
        <v>8</v>
      </c>
      <c r="R34" s="116">
        <f t="shared" si="1"/>
        <v>24.5</v>
      </c>
      <c r="S34" s="3"/>
      <c r="T34" s="189" t="str">
        <f>IF('02 福山'!D34=0,"",'02 福山'!D34)</f>
        <v/>
      </c>
      <c r="U34" s="190">
        <f>IF('02 福山'!E34=0,"",'02 福山'!E34)</f>
        <v>2</v>
      </c>
      <c r="V34" s="191">
        <f>IF('02 福山'!F34=0,"",'02 福山'!F34)</f>
        <v>2</v>
      </c>
      <c r="W34" s="192">
        <f>IF('02 福山'!G34=0,"",'02 福山'!G34)</f>
        <v>4</v>
      </c>
      <c r="X34" s="192">
        <f>IF('02 福山'!H34=0,"",'02 福山'!H34)</f>
        <v>4</v>
      </c>
      <c r="Y34" s="190">
        <f>IF('02 福山'!I34=0,"",'02 福山'!I34)</f>
        <v>8</v>
      </c>
      <c r="Z34" s="116">
        <f t="shared" si="2"/>
        <v>20</v>
      </c>
      <c r="AA34" s="193"/>
      <c r="AB34" s="110" t="str">
        <f>IF('03 八千代'!D34=0,"",'03 八千代'!D34)</f>
        <v/>
      </c>
      <c r="AC34" s="110">
        <f>IF('03 八千代'!E34=0,"",'03 八千代'!E34)</f>
        <v>1.5</v>
      </c>
      <c r="AD34" s="110">
        <f>IF('03 八千代'!F34=0,"",'03 八千代'!F34)</f>
        <v>3</v>
      </c>
      <c r="AE34" s="110">
        <f>IF('03 八千代'!G34=0,"",'03 八千代'!G34)</f>
        <v>3</v>
      </c>
      <c r="AF34" s="110">
        <f>IF('03 八千代'!H34=0,"",'03 八千代'!H34)</f>
        <v>6</v>
      </c>
      <c r="AG34" s="110">
        <f>IF('03 八千代'!I34=0,"",'03 八千代'!I34)</f>
        <v>6</v>
      </c>
      <c r="AH34" s="116">
        <f t="shared" si="3"/>
        <v>19.5</v>
      </c>
      <c r="AI34" s="3"/>
    </row>
    <row r="35" spans="2:35" ht="15.65" customHeight="1" x14ac:dyDescent="0.2">
      <c r="B35" s="383"/>
      <c r="C35" s="384"/>
      <c r="D35" s="111">
        <f t="shared" ref="D35:I35" si="24">IF(D34="",0,D34*D$23)</f>
        <v>0</v>
      </c>
      <c r="E35" s="111">
        <f t="shared" si="24"/>
        <v>114800</v>
      </c>
      <c r="F35" s="111">
        <f t="shared" si="24"/>
        <v>102400</v>
      </c>
      <c r="G35" s="111">
        <f t="shared" si="24"/>
        <v>162400</v>
      </c>
      <c r="H35" s="111">
        <f t="shared" si="24"/>
        <v>131200</v>
      </c>
      <c r="I35" s="111">
        <f t="shared" si="24"/>
        <v>232000</v>
      </c>
      <c r="J35" s="117">
        <f t="shared" si="0"/>
        <v>742800</v>
      </c>
      <c r="K35" s="178"/>
      <c r="L35" s="111">
        <f t="shared" ref="L35:Q35" si="25">IF(L34="",0,L34*L$23)</f>
        <v>0</v>
      </c>
      <c r="M35" s="111">
        <f t="shared" si="25"/>
        <v>114800</v>
      </c>
      <c r="N35" s="111">
        <f t="shared" si="25"/>
        <v>332800</v>
      </c>
      <c r="O35" s="111">
        <f t="shared" si="25"/>
        <v>0</v>
      </c>
      <c r="P35" s="111">
        <f t="shared" si="25"/>
        <v>262400</v>
      </c>
      <c r="Q35" s="111">
        <f t="shared" si="25"/>
        <v>232000</v>
      </c>
      <c r="R35" s="117">
        <f t="shared" si="1"/>
        <v>942000</v>
      </c>
      <c r="S35" s="15"/>
      <c r="T35" s="45">
        <f t="shared" ref="T35:Y35" si="26">IF(T34="",0,T34*T$23)</f>
        <v>0</v>
      </c>
      <c r="U35" s="111">
        <f t="shared" si="26"/>
        <v>114800</v>
      </c>
      <c r="V35" s="111">
        <f t="shared" si="26"/>
        <v>102400</v>
      </c>
      <c r="W35" s="141">
        <f t="shared" si="26"/>
        <v>162400</v>
      </c>
      <c r="X35" s="111">
        <f t="shared" si="26"/>
        <v>131200</v>
      </c>
      <c r="Y35" s="111">
        <f t="shared" si="26"/>
        <v>232000</v>
      </c>
      <c r="Z35" s="117">
        <f t="shared" si="2"/>
        <v>742800</v>
      </c>
      <c r="AA35" s="194"/>
      <c r="AB35" s="111">
        <f t="shared" ref="AB35:AG35" si="27">IF(AB34="",0,AB34*AB$23)</f>
        <v>0</v>
      </c>
      <c r="AC35" s="111">
        <f t="shared" si="27"/>
        <v>86100</v>
      </c>
      <c r="AD35" s="111">
        <f t="shared" si="27"/>
        <v>153600</v>
      </c>
      <c r="AE35" s="111">
        <f t="shared" si="27"/>
        <v>121800</v>
      </c>
      <c r="AF35" s="111">
        <f t="shared" si="27"/>
        <v>196800</v>
      </c>
      <c r="AG35" s="111">
        <f t="shared" si="27"/>
        <v>174000</v>
      </c>
      <c r="AH35" s="117">
        <f t="shared" si="3"/>
        <v>732300</v>
      </c>
      <c r="AI35" s="15"/>
    </row>
    <row r="36" spans="2:35" ht="15.65" customHeight="1" x14ac:dyDescent="0.2">
      <c r="B36" s="371" t="s">
        <v>116</v>
      </c>
      <c r="C36" s="372"/>
      <c r="D36" s="197"/>
      <c r="E36" s="197"/>
      <c r="F36" s="197"/>
      <c r="G36" s="197"/>
      <c r="H36" s="197"/>
      <c r="I36" s="197"/>
      <c r="J36" s="198">
        <f t="shared" si="0"/>
        <v>0</v>
      </c>
      <c r="K36" s="178"/>
      <c r="L36" s="110" t="str">
        <f>IF('01 国際開発'!D36=0,"",'01 国際開発'!D36)</f>
        <v/>
      </c>
      <c r="M36" s="110">
        <f>IF('01 国際開発'!E36=0,"",'01 国際開発'!E36)</f>
        <v>1</v>
      </c>
      <c r="N36" s="110">
        <f>IF('01 国際開発'!F36=0,"",'01 国際開発'!F36)</f>
        <v>1.5</v>
      </c>
      <c r="O36" s="110" t="str">
        <f>IF('01 国際開発'!G36=0,"",'01 国際開発'!G36)</f>
        <v/>
      </c>
      <c r="P36" s="110">
        <f>IF('01 国際開発'!H36=0,"",'01 国際開発'!H36)</f>
        <v>2</v>
      </c>
      <c r="Q36" s="110">
        <f>IF('01 国際開発'!I36=0,"",'01 国際開発'!I36)</f>
        <v>1</v>
      </c>
      <c r="R36" s="116">
        <f t="shared" si="1"/>
        <v>5.5</v>
      </c>
      <c r="S36" s="3"/>
      <c r="T36" s="189" t="str">
        <f>IF('02 福山'!D36=0,"",'02 福山'!D36)</f>
        <v/>
      </c>
      <c r="U36" s="190">
        <f>IF('02 福山'!E36=0,"",'02 福山'!E36)</f>
        <v>1</v>
      </c>
      <c r="V36" s="191">
        <f>IF('02 福山'!F36=0,"",'02 福山'!F36)</f>
        <v>2</v>
      </c>
      <c r="W36" s="192">
        <f>IF('02 福山'!G36=0,"",'02 福山'!G36)</f>
        <v>4</v>
      </c>
      <c r="X36" s="192">
        <f>IF('02 福山'!H36=0,"",'02 福山'!H36)</f>
        <v>6</v>
      </c>
      <c r="Y36" s="190">
        <f>IF('02 福山'!I36=0,"",'02 福山'!I36)</f>
        <v>12</v>
      </c>
      <c r="Z36" s="116">
        <f t="shared" si="2"/>
        <v>25</v>
      </c>
      <c r="AA36" s="193"/>
      <c r="AB36" s="110" t="str">
        <f>IF('03 八千代'!D36=0,"",'03 八千代'!D36)</f>
        <v/>
      </c>
      <c r="AC36" s="110">
        <f>IF('03 八千代'!E36=0,"",'03 八千代'!E36)</f>
        <v>1</v>
      </c>
      <c r="AD36" s="110">
        <f>IF('03 八千代'!F36=0,"",'03 八千代'!F36)</f>
        <v>2</v>
      </c>
      <c r="AE36" s="110">
        <f>IF('03 八千代'!G36=0,"",'03 八千代'!G36)</f>
        <v>2</v>
      </c>
      <c r="AF36" s="110">
        <f>IF('03 八千代'!H36=0,"",'03 八千代'!H36)</f>
        <v>4</v>
      </c>
      <c r="AG36" s="110">
        <f>IF('03 八千代'!I36=0,"",'03 八千代'!I36)</f>
        <v>4</v>
      </c>
      <c r="AH36" s="116">
        <f t="shared" si="3"/>
        <v>13</v>
      </c>
      <c r="AI36" s="3"/>
    </row>
    <row r="37" spans="2:35" ht="15.65" customHeight="1" x14ac:dyDescent="0.2">
      <c r="B37" s="373"/>
      <c r="C37" s="374"/>
      <c r="D37" s="199">
        <f t="shared" ref="D37:I37" si="28">IF(D36="",0,D36*D$23)</f>
        <v>0</v>
      </c>
      <c r="E37" s="199">
        <f t="shared" si="28"/>
        <v>0</v>
      </c>
      <c r="F37" s="199">
        <f t="shared" si="28"/>
        <v>0</v>
      </c>
      <c r="G37" s="199">
        <f t="shared" si="28"/>
        <v>0</v>
      </c>
      <c r="H37" s="199">
        <f t="shared" si="28"/>
        <v>0</v>
      </c>
      <c r="I37" s="199">
        <f t="shared" si="28"/>
        <v>0</v>
      </c>
      <c r="J37" s="200">
        <f t="shared" si="0"/>
        <v>0</v>
      </c>
      <c r="K37" s="178"/>
      <c r="L37" s="111">
        <f t="shared" ref="L37:Q37" si="29">IF(L36="",0,L36*L$23)</f>
        <v>0</v>
      </c>
      <c r="M37" s="111">
        <f t="shared" si="29"/>
        <v>57400</v>
      </c>
      <c r="N37" s="111">
        <f t="shared" si="29"/>
        <v>76800</v>
      </c>
      <c r="O37" s="111">
        <f t="shared" si="29"/>
        <v>0</v>
      </c>
      <c r="P37" s="111">
        <f t="shared" si="29"/>
        <v>65600</v>
      </c>
      <c r="Q37" s="111">
        <f t="shared" si="29"/>
        <v>29000</v>
      </c>
      <c r="R37" s="117">
        <f t="shared" si="1"/>
        <v>228800</v>
      </c>
      <c r="S37" s="15"/>
      <c r="T37" s="45">
        <f t="shared" ref="T37:Y37" si="30">IF(T36="",0,T36*T$23)</f>
        <v>0</v>
      </c>
      <c r="U37" s="111">
        <f t="shared" si="30"/>
        <v>57400</v>
      </c>
      <c r="V37" s="111">
        <f t="shared" si="30"/>
        <v>102400</v>
      </c>
      <c r="W37" s="141">
        <f t="shared" si="30"/>
        <v>162400</v>
      </c>
      <c r="X37" s="111">
        <f t="shared" si="30"/>
        <v>196800</v>
      </c>
      <c r="Y37" s="111">
        <f t="shared" si="30"/>
        <v>348000</v>
      </c>
      <c r="Z37" s="117">
        <f t="shared" si="2"/>
        <v>867000</v>
      </c>
      <c r="AA37" s="194"/>
      <c r="AB37" s="111">
        <f t="shared" ref="AB37:AG37" si="31">IF(AB36="",0,AB36*AB$23)</f>
        <v>0</v>
      </c>
      <c r="AC37" s="111">
        <f t="shared" si="31"/>
        <v>57400</v>
      </c>
      <c r="AD37" s="111">
        <f t="shared" si="31"/>
        <v>102400</v>
      </c>
      <c r="AE37" s="111">
        <f t="shared" si="31"/>
        <v>81200</v>
      </c>
      <c r="AF37" s="111">
        <f t="shared" si="31"/>
        <v>131200</v>
      </c>
      <c r="AG37" s="111">
        <f t="shared" si="31"/>
        <v>116000</v>
      </c>
      <c r="AH37" s="117">
        <f t="shared" si="3"/>
        <v>488200</v>
      </c>
      <c r="AI37" s="15"/>
    </row>
    <row r="38" spans="2:35" ht="15.65" customHeight="1" x14ac:dyDescent="0.2">
      <c r="B38" s="371" t="s">
        <v>117</v>
      </c>
      <c r="C38" s="372"/>
      <c r="D38" s="197"/>
      <c r="E38" s="197"/>
      <c r="F38" s="197"/>
      <c r="G38" s="197"/>
      <c r="H38" s="197"/>
      <c r="I38" s="197"/>
      <c r="J38" s="198">
        <f t="shared" si="0"/>
        <v>0</v>
      </c>
      <c r="K38" s="178"/>
      <c r="L38" s="110" t="str">
        <f>IF('01 国際開発'!D38=0,"",'01 国際開発'!D38)</f>
        <v/>
      </c>
      <c r="M38" s="110">
        <f>IF('01 国際開発'!E38=0,"",'01 国際開発'!E38)</f>
        <v>0.5</v>
      </c>
      <c r="N38" s="110">
        <f>IF('01 国際開発'!F38=0,"",'01 国際開発'!F38)</f>
        <v>1</v>
      </c>
      <c r="O38" s="110" t="str">
        <f>IF('01 国際開発'!G38=0,"",'01 国際開発'!G38)</f>
        <v/>
      </c>
      <c r="P38" s="110">
        <f>IF('01 国際開発'!H38=0,"",'01 国際開発'!H38)</f>
        <v>1.5</v>
      </c>
      <c r="Q38" s="110">
        <f>IF('01 国際開発'!I38=0,"",'01 国際開発'!I38)</f>
        <v>1.5</v>
      </c>
      <c r="R38" s="116">
        <f t="shared" si="1"/>
        <v>4.5</v>
      </c>
      <c r="S38" s="3"/>
      <c r="T38" s="189" t="str">
        <f>IF('02 福山'!D38=0,"",'02 福山'!D38)</f>
        <v/>
      </c>
      <c r="U38" s="190">
        <f>IF('02 福山'!E38=0,"",'02 福山'!E38)</f>
        <v>0.5</v>
      </c>
      <c r="V38" s="191">
        <f>IF('02 福山'!F38=0,"",'02 福山'!F38)</f>
        <v>0.5</v>
      </c>
      <c r="W38" s="192">
        <f>IF('02 福山'!G38=0,"",'02 福山'!G38)</f>
        <v>1</v>
      </c>
      <c r="X38" s="192">
        <f>IF('02 福山'!H38=0,"",'02 福山'!H38)</f>
        <v>1</v>
      </c>
      <c r="Y38" s="190">
        <f>IF('02 福山'!I38=0,"",'02 福山'!I38)</f>
        <v>1</v>
      </c>
      <c r="Z38" s="116">
        <f t="shared" si="2"/>
        <v>4</v>
      </c>
      <c r="AA38" s="193"/>
      <c r="AB38" s="110" t="str">
        <f>IF('03 八千代'!D38=0,"",'03 八千代'!D38)</f>
        <v/>
      </c>
      <c r="AC38" s="110">
        <f>IF('03 八千代'!E38=0,"",'03 八千代'!E38)</f>
        <v>0.5</v>
      </c>
      <c r="AD38" s="110" t="str">
        <f>IF('03 八千代'!F38=0,"",'03 八千代'!F38)</f>
        <v/>
      </c>
      <c r="AE38" s="110">
        <f>IF('03 八千代'!G38=0,"",'03 八千代'!G38)</f>
        <v>2</v>
      </c>
      <c r="AF38" s="110">
        <f>IF('03 八千代'!H38=0,"",'03 八千代'!H38)</f>
        <v>3</v>
      </c>
      <c r="AG38" s="110">
        <f>IF('03 八千代'!I38=0,"",'03 八千代'!I38)</f>
        <v>3</v>
      </c>
      <c r="AH38" s="116">
        <f t="shared" si="3"/>
        <v>8.5</v>
      </c>
      <c r="AI38" s="3"/>
    </row>
    <row r="39" spans="2:35" ht="15.65" customHeight="1" x14ac:dyDescent="0.2">
      <c r="B39" s="373"/>
      <c r="C39" s="374"/>
      <c r="D39" s="199">
        <f t="shared" ref="D39:I39" si="32">IF(D38="",0,D38*D$23)</f>
        <v>0</v>
      </c>
      <c r="E39" s="199">
        <f t="shared" si="32"/>
        <v>0</v>
      </c>
      <c r="F39" s="199">
        <f t="shared" si="32"/>
        <v>0</v>
      </c>
      <c r="G39" s="199">
        <f t="shared" si="32"/>
        <v>0</v>
      </c>
      <c r="H39" s="199">
        <f t="shared" si="32"/>
        <v>0</v>
      </c>
      <c r="I39" s="199">
        <f t="shared" si="32"/>
        <v>0</v>
      </c>
      <c r="J39" s="200">
        <f t="shared" si="0"/>
        <v>0</v>
      </c>
      <c r="K39" s="178"/>
      <c r="L39" s="111">
        <f t="shared" ref="L39:Q39" si="33">IF(L38="",0,L38*L$23)</f>
        <v>0</v>
      </c>
      <c r="M39" s="111">
        <f t="shared" si="33"/>
        <v>28700</v>
      </c>
      <c r="N39" s="111">
        <f t="shared" si="33"/>
        <v>51200</v>
      </c>
      <c r="O39" s="111">
        <f t="shared" si="33"/>
        <v>0</v>
      </c>
      <c r="P39" s="111">
        <f t="shared" si="33"/>
        <v>49200</v>
      </c>
      <c r="Q39" s="111">
        <f t="shared" si="33"/>
        <v>43500</v>
      </c>
      <c r="R39" s="117">
        <f t="shared" si="1"/>
        <v>172600</v>
      </c>
      <c r="S39" s="15"/>
      <c r="T39" s="45">
        <f t="shared" ref="T39:Y39" si="34">IF(T38="",0,T38*T$23)</f>
        <v>0</v>
      </c>
      <c r="U39" s="111">
        <f t="shared" si="34"/>
        <v>28700</v>
      </c>
      <c r="V39" s="111">
        <f t="shared" si="34"/>
        <v>25600</v>
      </c>
      <c r="W39" s="141">
        <f t="shared" si="34"/>
        <v>40600</v>
      </c>
      <c r="X39" s="111">
        <f t="shared" si="34"/>
        <v>32800</v>
      </c>
      <c r="Y39" s="111">
        <f t="shared" si="34"/>
        <v>29000</v>
      </c>
      <c r="Z39" s="117">
        <f t="shared" si="2"/>
        <v>156700</v>
      </c>
      <c r="AA39" s="194"/>
      <c r="AB39" s="111">
        <f t="shared" ref="AB39:AG39" si="35">IF(AB38="",0,AB38*AB$23)</f>
        <v>0</v>
      </c>
      <c r="AC39" s="111">
        <f t="shared" si="35"/>
        <v>28700</v>
      </c>
      <c r="AD39" s="111">
        <f t="shared" si="35"/>
        <v>0</v>
      </c>
      <c r="AE39" s="111">
        <f t="shared" si="35"/>
        <v>81200</v>
      </c>
      <c r="AF39" s="111">
        <f t="shared" si="35"/>
        <v>98400</v>
      </c>
      <c r="AG39" s="111">
        <f t="shared" si="35"/>
        <v>87000</v>
      </c>
      <c r="AH39" s="117">
        <f t="shared" si="3"/>
        <v>295300</v>
      </c>
      <c r="AI39" s="15"/>
    </row>
    <row r="40" spans="2:35" ht="15.65" customHeight="1" x14ac:dyDescent="0.2">
      <c r="B40" s="371" t="s">
        <v>118</v>
      </c>
      <c r="C40" s="372"/>
      <c r="D40" s="197"/>
      <c r="E40" s="197"/>
      <c r="F40" s="197"/>
      <c r="G40" s="197"/>
      <c r="H40" s="197"/>
      <c r="I40" s="197"/>
      <c r="J40" s="198">
        <f>SUM(D40:I40)</f>
        <v>0</v>
      </c>
      <c r="K40" s="178"/>
      <c r="L40" s="110" t="str">
        <f>IF('01 国際開発'!D40=0,"",'01 国際開発'!D40)</f>
        <v/>
      </c>
      <c r="M40" s="110">
        <f>IF('01 国際開発'!E40=0,"",'01 国際開発'!E40)</f>
        <v>0.5</v>
      </c>
      <c r="N40" s="110">
        <f>IF('01 国際開発'!F40=0,"",'01 国際開発'!F40)</f>
        <v>1</v>
      </c>
      <c r="O40" s="110" t="str">
        <f>IF('01 国際開発'!G40=0,"",'01 国際開発'!G40)</f>
        <v/>
      </c>
      <c r="P40" s="110">
        <f>IF('01 国際開発'!H40=0,"",'01 国際開発'!H40)</f>
        <v>1</v>
      </c>
      <c r="Q40" s="110" t="str">
        <f>IF('01 国際開発'!I40=0,"",'01 国際開発'!I40)</f>
        <v/>
      </c>
      <c r="R40" s="116">
        <f>SUM(L40:Q40)</f>
        <v>2.5</v>
      </c>
      <c r="S40" s="3"/>
      <c r="T40" s="189" t="str">
        <f>IF('02 福山'!D40=0,"",'02 福山'!D40)</f>
        <v/>
      </c>
      <c r="U40" s="190">
        <f>IF('02 福山'!E40=0,"",'02 福山'!E40)</f>
        <v>0.5</v>
      </c>
      <c r="V40" s="191">
        <f>IF('02 福山'!F40=0,"",'02 福山'!F40)</f>
        <v>1</v>
      </c>
      <c r="W40" s="192" t="str">
        <f>IF('02 福山'!G40=0,"",'02 福山'!G40)</f>
        <v/>
      </c>
      <c r="X40" s="192" t="str">
        <f>IF('02 福山'!H40=0,"",'02 福山'!H40)</f>
        <v/>
      </c>
      <c r="Y40" s="190" t="str">
        <f>IF('02 福山'!I40=0,"",'02 福山'!I40)</f>
        <v/>
      </c>
      <c r="Z40" s="116">
        <f>SUM(T40:Y40)</f>
        <v>1.5</v>
      </c>
      <c r="AA40" s="193"/>
      <c r="AB40" s="110" t="str">
        <f>IF('03 八千代'!D40=0,"",'03 八千代'!D40)</f>
        <v/>
      </c>
      <c r="AC40" s="110">
        <f>IF('03 八千代'!E40=0,"",'03 八千代'!E40)</f>
        <v>0.5</v>
      </c>
      <c r="AD40" s="110" t="str">
        <f>IF('03 八千代'!F40=0,"",'03 八千代'!F40)</f>
        <v/>
      </c>
      <c r="AE40" s="110">
        <f>IF('03 八千代'!G40=0,"",'03 八千代'!G40)</f>
        <v>1</v>
      </c>
      <c r="AF40" s="110">
        <f>IF('03 八千代'!H40=0,"",'03 八千代'!H40)</f>
        <v>1</v>
      </c>
      <c r="AG40" s="110" t="str">
        <f>IF('03 八千代'!I40=0,"",'03 八千代'!I40)</f>
        <v/>
      </c>
      <c r="AH40" s="116">
        <f>SUM(AB40:AG40)</f>
        <v>2.5</v>
      </c>
      <c r="AI40" s="3"/>
    </row>
    <row r="41" spans="2:35" ht="15.65" customHeight="1" x14ac:dyDescent="0.2">
      <c r="B41" s="373"/>
      <c r="C41" s="374"/>
      <c r="D41" s="199">
        <f t="shared" ref="D41:I41" si="36">IF(D40="",0,D40*D$23)</f>
        <v>0</v>
      </c>
      <c r="E41" s="199">
        <f t="shared" si="36"/>
        <v>0</v>
      </c>
      <c r="F41" s="199">
        <f t="shared" si="36"/>
        <v>0</v>
      </c>
      <c r="G41" s="199">
        <f t="shared" si="36"/>
        <v>0</v>
      </c>
      <c r="H41" s="199">
        <f t="shared" si="36"/>
        <v>0</v>
      </c>
      <c r="I41" s="199">
        <f t="shared" si="36"/>
        <v>0</v>
      </c>
      <c r="J41" s="200">
        <f>SUM(D41:I41)</f>
        <v>0</v>
      </c>
      <c r="K41" s="178"/>
      <c r="L41" s="111">
        <f t="shared" ref="L41:Q41" si="37">IF(L40="",0,L40*L$23)</f>
        <v>0</v>
      </c>
      <c r="M41" s="111">
        <f t="shared" si="37"/>
        <v>28700</v>
      </c>
      <c r="N41" s="111">
        <f t="shared" si="37"/>
        <v>51200</v>
      </c>
      <c r="O41" s="111">
        <f t="shared" si="37"/>
        <v>0</v>
      </c>
      <c r="P41" s="111">
        <f t="shared" si="37"/>
        <v>32800</v>
      </c>
      <c r="Q41" s="111">
        <f t="shared" si="37"/>
        <v>0</v>
      </c>
      <c r="R41" s="117">
        <f>SUM(L41:Q41)</f>
        <v>112700</v>
      </c>
      <c r="S41" s="15"/>
      <c r="T41" s="45">
        <f t="shared" ref="T41:Y41" si="38">IF(T40="",0,T40*T$23)</f>
        <v>0</v>
      </c>
      <c r="U41" s="111">
        <f t="shared" si="38"/>
        <v>28700</v>
      </c>
      <c r="V41" s="111">
        <f t="shared" si="38"/>
        <v>51200</v>
      </c>
      <c r="W41" s="141">
        <f t="shared" si="38"/>
        <v>0</v>
      </c>
      <c r="X41" s="111">
        <f t="shared" si="38"/>
        <v>0</v>
      </c>
      <c r="Y41" s="111">
        <f t="shared" si="38"/>
        <v>0</v>
      </c>
      <c r="Z41" s="117">
        <f>SUM(T41:Y41)</f>
        <v>79900</v>
      </c>
      <c r="AA41" s="194"/>
      <c r="AB41" s="111">
        <f t="shared" ref="AB41:AG41" si="39">IF(AB40="",0,AB40*AB$23)</f>
        <v>0</v>
      </c>
      <c r="AC41" s="111">
        <f t="shared" si="39"/>
        <v>28700</v>
      </c>
      <c r="AD41" s="111">
        <f t="shared" si="39"/>
        <v>0</v>
      </c>
      <c r="AE41" s="111">
        <f t="shared" si="39"/>
        <v>40600</v>
      </c>
      <c r="AF41" s="111">
        <f t="shared" si="39"/>
        <v>32800</v>
      </c>
      <c r="AG41" s="111">
        <f t="shared" si="39"/>
        <v>0</v>
      </c>
      <c r="AH41" s="117">
        <f>SUM(AB41:AG41)</f>
        <v>102100</v>
      </c>
      <c r="AI41" s="15"/>
    </row>
    <row r="42" spans="2:35" ht="15.65" customHeight="1" x14ac:dyDescent="0.2">
      <c r="B42" s="375" t="s">
        <v>119</v>
      </c>
      <c r="C42" s="376"/>
      <c r="D42" s="110" t="str">
        <f>IF('01 国際開発'!C42=0,"",'01 国際開発'!C42)</f>
        <v/>
      </c>
      <c r="E42" s="110">
        <v>2.5</v>
      </c>
      <c r="F42" s="110">
        <v>2.5</v>
      </c>
      <c r="G42" s="110">
        <v>2.5</v>
      </c>
      <c r="H42" s="110" t="str">
        <f>IF('01 国際開発'!G42=0,"",'01 国際開発'!G42)</f>
        <v/>
      </c>
      <c r="I42" s="110"/>
      <c r="J42" s="116">
        <f t="shared" si="0"/>
        <v>7.5</v>
      </c>
      <c r="K42" s="178"/>
      <c r="L42" s="110" t="str">
        <f>IF('01 国際開発'!D42=0,"",'01 国際開発'!D42)</f>
        <v/>
      </c>
      <c r="M42" s="110">
        <f>IF('01 国際開発'!E42=0,"",'01 国際開発'!E42)</f>
        <v>2.5</v>
      </c>
      <c r="N42" s="110">
        <f>IF('01 国際開発'!F42=0,"",'01 国際開発'!F42)</f>
        <v>2.5</v>
      </c>
      <c r="O42" s="110">
        <v>2.5</v>
      </c>
      <c r="P42" s="110"/>
      <c r="Q42" s="110" t="str">
        <f>IF('01 国際開発'!I42=0,"",'01 国際開発'!I42)</f>
        <v/>
      </c>
      <c r="R42" s="116">
        <f t="shared" si="1"/>
        <v>7.5</v>
      </c>
      <c r="S42" s="3"/>
      <c r="T42" s="189" t="str">
        <f>IF('02 福山'!D42=0,"",'02 福山'!D42)</f>
        <v/>
      </c>
      <c r="U42" s="190">
        <v>2.5</v>
      </c>
      <c r="V42" s="191">
        <f>IF('02 福山'!F42=0,"",'02 福山'!F42)</f>
        <v>2.5</v>
      </c>
      <c r="W42" s="192">
        <v>2.5</v>
      </c>
      <c r="X42" s="192" t="str">
        <f>IF('02 福山'!H42=0,"",'02 福山'!H42)</f>
        <v/>
      </c>
      <c r="Y42" s="190" t="str">
        <f>IF('02 福山'!I42=0,"",'02 福山'!I42)</f>
        <v/>
      </c>
      <c r="Z42" s="116">
        <f>SUM(T42:Y42)</f>
        <v>7.5</v>
      </c>
      <c r="AA42" s="193"/>
      <c r="AB42" s="110" t="str">
        <f>IF('03 八千代'!D42=0,"",'03 八千代'!D42)</f>
        <v/>
      </c>
      <c r="AC42" s="110">
        <v>2.5</v>
      </c>
      <c r="AD42" s="110">
        <f>IF('03 八千代'!F42=0,"",'03 八千代'!F42)</f>
        <v>2.5</v>
      </c>
      <c r="AE42" s="110">
        <v>2.5</v>
      </c>
      <c r="AF42" s="110"/>
      <c r="AG42" s="110" t="str">
        <f>IF('03 八千代'!I42=0,"",'03 八千代'!I42)</f>
        <v/>
      </c>
      <c r="AH42" s="116">
        <f>SUM(AB42:AG42)</f>
        <v>7.5</v>
      </c>
      <c r="AI42" s="3"/>
    </row>
    <row r="43" spans="2:35" ht="15.65" customHeight="1" thickBot="1" x14ac:dyDescent="0.25">
      <c r="B43" s="377"/>
      <c r="C43" s="378"/>
      <c r="D43" s="138">
        <f t="shared" ref="D43:I43" si="40">IF(D42="",0,D42*D$23)</f>
        <v>0</v>
      </c>
      <c r="E43" s="139">
        <f t="shared" si="40"/>
        <v>143500</v>
      </c>
      <c r="F43" s="139">
        <f t="shared" si="40"/>
        <v>128000</v>
      </c>
      <c r="G43" s="139">
        <f t="shared" si="40"/>
        <v>101500</v>
      </c>
      <c r="H43" s="139">
        <f t="shared" si="40"/>
        <v>0</v>
      </c>
      <c r="I43" s="139">
        <f t="shared" si="40"/>
        <v>0</v>
      </c>
      <c r="J43" s="117">
        <f t="shared" si="0"/>
        <v>373000</v>
      </c>
      <c r="K43" s="18"/>
      <c r="L43" s="138">
        <f t="shared" ref="L43:Q43" si="41">IF(L42="",0,L42*L$23)</f>
        <v>0</v>
      </c>
      <c r="M43" s="139">
        <f t="shared" si="41"/>
        <v>143500</v>
      </c>
      <c r="N43" s="139">
        <f t="shared" si="41"/>
        <v>128000</v>
      </c>
      <c r="O43" s="139">
        <f t="shared" si="41"/>
        <v>101500</v>
      </c>
      <c r="P43" s="139">
        <f t="shared" si="41"/>
        <v>0</v>
      </c>
      <c r="Q43" s="139">
        <f t="shared" si="41"/>
        <v>0</v>
      </c>
      <c r="R43" s="117">
        <f t="shared" si="1"/>
        <v>373000</v>
      </c>
      <c r="S43" s="15"/>
      <c r="T43" s="138">
        <f t="shared" ref="T43:Y43" si="42">IF(T42="",0,T42*T$23)</f>
        <v>0</v>
      </c>
      <c r="U43" s="139">
        <f t="shared" si="42"/>
        <v>143500</v>
      </c>
      <c r="V43" s="139">
        <f t="shared" si="42"/>
        <v>128000</v>
      </c>
      <c r="W43" s="141">
        <f t="shared" si="42"/>
        <v>101500</v>
      </c>
      <c r="X43" s="111">
        <f t="shared" si="42"/>
        <v>0</v>
      </c>
      <c r="Y43" s="111">
        <f t="shared" si="42"/>
        <v>0</v>
      </c>
      <c r="Z43" s="117">
        <f>SUM(T43:Y43)</f>
        <v>373000</v>
      </c>
      <c r="AA43" s="15"/>
      <c r="AB43" s="45">
        <f t="shared" ref="AB43:AG43" si="43">IF(AB42="",0,AB42*AB$23)</f>
        <v>0</v>
      </c>
      <c r="AC43" s="111">
        <f t="shared" si="43"/>
        <v>143500</v>
      </c>
      <c r="AD43" s="111">
        <f t="shared" si="43"/>
        <v>128000</v>
      </c>
      <c r="AE43" s="111">
        <f t="shared" si="43"/>
        <v>101500</v>
      </c>
      <c r="AF43" s="111">
        <f t="shared" si="43"/>
        <v>0</v>
      </c>
      <c r="AG43" s="111">
        <f t="shared" si="43"/>
        <v>0</v>
      </c>
      <c r="AH43" s="117">
        <f>SUM(AB43:AG43)</f>
        <v>373000</v>
      </c>
      <c r="AI43" s="15"/>
    </row>
    <row r="44" spans="2:35" ht="18" customHeight="1" thickTop="1" thickBot="1" x14ac:dyDescent="0.25">
      <c r="B44" s="379" t="s">
        <v>17</v>
      </c>
      <c r="C44" s="380"/>
      <c r="D44" s="114">
        <f>D25+D27+D29+D31+D33+D35+D37+D39+D41+D43</f>
        <v>0</v>
      </c>
      <c r="E44" s="115">
        <f t="shared" ref="E44:J44" si="44">E25+E27+E29+E31+E33+E35+E37+E39+E41+E43</f>
        <v>430500</v>
      </c>
      <c r="F44" s="115">
        <f t="shared" si="44"/>
        <v>486400</v>
      </c>
      <c r="G44" s="115">
        <f t="shared" si="44"/>
        <v>629300</v>
      </c>
      <c r="H44" s="115">
        <f t="shared" si="44"/>
        <v>524800</v>
      </c>
      <c r="I44" s="115">
        <f t="shared" si="44"/>
        <v>725000</v>
      </c>
      <c r="J44" s="118">
        <f t="shared" si="44"/>
        <v>2796000</v>
      </c>
      <c r="K44" s="18"/>
      <c r="L44" s="114">
        <f>L25+L27+L29+L31+L33+L35+L37+L39+L41+L43</f>
        <v>0</v>
      </c>
      <c r="M44" s="115">
        <f t="shared" ref="M44:R44" si="45">M25+M27+M29+M31+M33+M35+M37+M39+M41+M43</f>
        <v>660100</v>
      </c>
      <c r="N44" s="115">
        <f t="shared" si="45"/>
        <v>1100800</v>
      </c>
      <c r="O44" s="115">
        <f t="shared" si="45"/>
        <v>101500</v>
      </c>
      <c r="P44" s="115">
        <f t="shared" si="45"/>
        <v>803600</v>
      </c>
      <c r="Q44" s="115">
        <f t="shared" si="45"/>
        <v>725000</v>
      </c>
      <c r="R44" s="118">
        <f t="shared" si="45"/>
        <v>3391000</v>
      </c>
      <c r="S44" s="18"/>
      <c r="T44" s="114">
        <f t="shared" ref="T44:Z44" si="46">T25+T27+T29+T31+T33+T35+T37+T39+T41+T43</f>
        <v>0</v>
      </c>
      <c r="U44" s="115">
        <f t="shared" si="46"/>
        <v>545300</v>
      </c>
      <c r="V44" s="115">
        <f t="shared" si="46"/>
        <v>665600</v>
      </c>
      <c r="W44" s="123">
        <f t="shared" si="46"/>
        <v>832300</v>
      </c>
      <c r="X44" s="115">
        <f t="shared" si="46"/>
        <v>754400</v>
      </c>
      <c r="Y44" s="115">
        <f t="shared" si="46"/>
        <v>1102000</v>
      </c>
      <c r="Z44" s="118">
        <f t="shared" si="46"/>
        <v>3899600</v>
      </c>
      <c r="AA44" s="18"/>
      <c r="AB44" s="114">
        <f>AB25+AB27+AB29+AB31+AB33+AB35+AB37+AB39+AB41+AB43</f>
        <v>0</v>
      </c>
      <c r="AC44" s="115">
        <f t="shared" ref="AC44:AH44" si="47">AC25+AC27+AC29+AC31+AC33+AC35+AC37+AC39+AC41+AC43</f>
        <v>574000</v>
      </c>
      <c r="AD44" s="115">
        <f t="shared" si="47"/>
        <v>691200</v>
      </c>
      <c r="AE44" s="115">
        <f t="shared" si="47"/>
        <v>669900</v>
      </c>
      <c r="AF44" s="115">
        <f t="shared" si="47"/>
        <v>754400</v>
      </c>
      <c r="AG44" s="115">
        <f t="shared" si="47"/>
        <v>754000</v>
      </c>
      <c r="AH44" s="118">
        <f t="shared" si="47"/>
        <v>3443500</v>
      </c>
      <c r="AI44" s="18"/>
    </row>
    <row r="45" spans="2:35" ht="13.5" customHeight="1" x14ac:dyDescent="0.2">
      <c r="B45" s="13"/>
      <c r="C45" s="13"/>
      <c r="D45" s="16"/>
      <c r="E45" s="16"/>
      <c r="F45" s="16"/>
      <c r="G45" s="16"/>
      <c r="H45" s="16"/>
      <c r="I45" s="16"/>
      <c r="J45" s="16"/>
      <c r="K45" s="18"/>
      <c r="L45" s="16"/>
      <c r="M45" s="16"/>
      <c r="N45" s="16"/>
      <c r="O45" s="16"/>
      <c r="P45" s="16"/>
      <c r="Q45" s="16"/>
      <c r="R45" s="16"/>
      <c r="S45" s="18"/>
      <c r="T45" s="16"/>
      <c r="U45" s="16"/>
      <c r="V45" s="16"/>
      <c r="W45" s="16"/>
      <c r="X45" s="16"/>
      <c r="Y45" s="16"/>
      <c r="Z45" s="16"/>
      <c r="AA45" s="18"/>
      <c r="AB45" s="16"/>
      <c r="AC45" s="16"/>
      <c r="AD45" s="16"/>
      <c r="AE45" s="16"/>
      <c r="AF45" s="16"/>
      <c r="AG45" s="16"/>
      <c r="AH45" s="16"/>
      <c r="AI45" s="18"/>
    </row>
    <row r="46" spans="2:35" ht="13.5" customHeight="1" x14ac:dyDescent="0.2">
      <c r="B46" s="63" t="s">
        <v>64</v>
      </c>
      <c r="C46" s="66">
        <f>AVERAGE(R44,Z44,AH44)</f>
        <v>3578033.3333333335</v>
      </c>
      <c r="D46" s="16"/>
      <c r="E46" s="16"/>
      <c r="F46" s="16"/>
      <c r="G46" s="16"/>
      <c r="H46" s="16"/>
      <c r="I46" s="16"/>
      <c r="J46" s="16"/>
      <c r="K46" s="18"/>
      <c r="L46" s="16"/>
      <c r="M46" s="16"/>
      <c r="N46" s="16"/>
      <c r="O46" s="16"/>
      <c r="P46" s="16"/>
      <c r="Q46" s="16"/>
      <c r="R46" s="16"/>
      <c r="S46" s="18"/>
      <c r="T46" s="16"/>
      <c r="U46" s="16"/>
      <c r="V46" s="16"/>
      <c r="W46" s="16"/>
      <c r="X46" s="16"/>
      <c r="Y46" s="16"/>
      <c r="Z46" s="16"/>
      <c r="AA46" s="18"/>
      <c r="AB46" s="16"/>
      <c r="AC46" s="16"/>
      <c r="AD46" s="16"/>
      <c r="AE46" s="16"/>
      <c r="AF46" s="16"/>
      <c r="AG46" s="16"/>
      <c r="AH46" s="16"/>
      <c r="AI46" s="18"/>
    </row>
    <row r="47" spans="2:35" ht="13.5" customHeight="1" thickBot="1" x14ac:dyDescent="0.25">
      <c r="B47" s="13"/>
      <c r="C47" s="13"/>
      <c r="D47" s="27" t="s">
        <v>32</v>
      </c>
      <c r="E47" s="27"/>
      <c r="F47" s="28"/>
      <c r="G47" s="28"/>
      <c r="H47" s="28"/>
      <c r="I47" s="28"/>
      <c r="J47" s="28"/>
      <c r="K47" s="18"/>
      <c r="L47" s="27" t="s">
        <v>32</v>
      </c>
      <c r="M47" s="27"/>
      <c r="N47" s="28"/>
      <c r="O47" s="28"/>
      <c r="P47" s="28"/>
      <c r="Q47" s="28"/>
      <c r="R47" s="28"/>
      <c r="S47" s="18"/>
      <c r="T47" s="27" t="s">
        <v>33</v>
      </c>
      <c r="U47" s="27"/>
      <c r="V47" s="9"/>
      <c r="W47" s="39"/>
      <c r="X47" s="40"/>
      <c r="Y47" s="41"/>
      <c r="Z47" s="36"/>
      <c r="AA47" s="18"/>
      <c r="AB47" s="27" t="s">
        <v>34</v>
      </c>
      <c r="AC47" s="27"/>
      <c r="AE47" s="12"/>
      <c r="AF47" s="17"/>
      <c r="AG47" s="11"/>
      <c r="AH47" s="18"/>
      <c r="AI47" s="18"/>
    </row>
    <row r="48" spans="2:35" ht="27" customHeight="1" thickBot="1" x14ac:dyDescent="0.25">
      <c r="B48" s="381"/>
      <c r="C48" s="382"/>
      <c r="D48" s="386" t="s">
        <v>19</v>
      </c>
      <c r="E48" s="387"/>
      <c r="F48" s="37" t="s">
        <v>20</v>
      </c>
      <c r="G48" s="37" t="s">
        <v>23</v>
      </c>
      <c r="H48" s="38" t="s">
        <v>21</v>
      </c>
      <c r="I48" s="388" t="s">
        <v>24</v>
      </c>
      <c r="J48" s="389"/>
      <c r="K48" s="18"/>
      <c r="L48" s="386" t="s">
        <v>19</v>
      </c>
      <c r="M48" s="387"/>
      <c r="N48" s="37" t="s">
        <v>20</v>
      </c>
      <c r="O48" s="37" t="s">
        <v>23</v>
      </c>
      <c r="P48" s="38" t="s">
        <v>21</v>
      </c>
      <c r="Q48" s="388" t="s">
        <v>24</v>
      </c>
      <c r="R48" s="389"/>
      <c r="S48" s="18"/>
      <c r="T48" s="386" t="s">
        <v>19</v>
      </c>
      <c r="U48" s="387"/>
      <c r="V48" s="37" t="s">
        <v>20</v>
      </c>
      <c r="W48" s="37" t="s">
        <v>23</v>
      </c>
      <c r="X48" s="38" t="s">
        <v>21</v>
      </c>
      <c r="Y48" s="388" t="s">
        <v>24</v>
      </c>
      <c r="Z48" s="389"/>
      <c r="AA48" s="18"/>
      <c r="AB48" s="386" t="s">
        <v>19</v>
      </c>
      <c r="AC48" s="387"/>
      <c r="AD48" s="37" t="s">
        <v>20</v>
      </c>
      <c r="AE48" s="37" t="s">
        <v>23</v>
      </c>
      <c r="AF48" s="38" t="s">
        <v>21</v>
      </c>
      <c r="AG48" s="388" t="s">
        <v>24</v>
      </c>
      <c r="AH48" s="389"/>
      <c r="AI48" s="18"/>
    </row>
    <row r="49" spans="2:35" ht="27.75" customHeight="1" x14ac:dyDescent="0.2">
      <c r="B49" s="390" t="s">
        <v>120</v>
      </c>
      <c r="C49" s="391"/>
      <c r="D49" s="392">
        <f>AVERAGE(L49,T49,AB49)</f>
        <v>262500</v>
      </c>
      <c r="E49" s="393"/>
      <c r="F49" s="102">
        <v>1</v>
      </c>
      <c r="G49" s="142" t="s">
        <v>41</v>
      </c>
      <c r="H49" s="60">
        <f>ROUNDDOWN((D49*F49),0)</f>
        <v>262500</v>
      </c>
      <c r="I49" s="394" t="s">
        <v>128</v>
      </c>
      <c r="J49" s="395"/>
      <c r="K49" s="176"/>
      <c r="L49" s="396">
        <f>'01 国際開発'!D47</f>
        <v>77500</v>
      </c>
      <c r="M49" s="397"/>
      <c r="N49" s="102">
        <v>1</v>
      </c>
      <c r="O49" s="142" t="s">
        <v>41</v>
      </c>
      <c r="P49" s="60">
        <f>ROUNDDOWN((L49*N49),0)</f>
        <v>77500</v>
      </c>
      <c r="Q49" s="394"/>
      <c r="R49" s="395"/>
      <c r="S49" s="11"/>
      <c r="T49" s="392">
        <f>'02 福山'!D47</f>
        <v>450000</v>
      </c>
      <c r="U49" s="393"/>
      <c r="V49" s="104">
        <v>1</v>
      </c>
      <c r="W49" s="142" t="s">
        <v>41</v>
      </c>
      <c r="X49" s="56">
        <f>ROUNDDOWN((T49*V49),0)</f>
        <v>450000</v>
      </c>
      <c r="Y49" s="394"/>
      <c r="Z49" s="395"/>
      <c r="AA49" s="11"/>
      <c r="AB49" s="396">
        <f>'03 八千代'!D47</f>
        <v>260000</v>
      </c>
      <c r="AC49" s="397"/>
      <c r="AD49" s="104">
        <v>1</v>
      </c>
      <c r="AE49" s="142" t="s">
        <v>41</v>
      </c>
      <c r="AF49" s="56">
        <f>ROUNDDOWN((AB49*AD49),0)</f>
        <v>260000</v>
      </c>
      <c r="AG49" s="394"/>
      <c r="AH49" s="395"/>
      <c r="AI49" s="11"/>
    </row>
    <row r="50" spans="2:35" ht="27.75" customHeight="1" x14ac:dyDescent="0.2">
      <c r="B50" s="398" t="s">
        <v>122</v>
      </c>
      <c r="C50" s="399"/>
      <c r="D50" s="400">
        <v>2767</v>
      </c>
      <c r="E50" s="401"/>
      <c r="F50" s="201">
        <v>150</v>
      </c>
      <c r="G50" s="128" t="s">
        <v>94</v>
      </c>
      <c r="H50" s="56">
        <f>ROUNDDOWN((D50*F50),0)</f>
        <v>415050</v>
      </c>
      <c r="I50" s="402" t="s">
        <v>128</v>
      </c>
      <c r="J50" s="403"/>
      <c r="L50" s="404">
        <f>'01 国際開発'!D48</f>
        <v>2500</v>
      </c>
      <c r="M50" s="405"/>
      <c r="N50" s="104">
        <v>300</v>
      </c>
      <c r="O50" s="128" t="s">
        <v>94</v>
      </c>
      <c r="P50" s="56">
        <f>ROUNDDOWN((L50*N50),0)</f>
        <v>750000</v>
      </c>
      <c r="Q50" s="406"/>
      <c r="R50" s="407"/>
      <c r="S50" s="11"/>
      <c r="T50" s="400">
        <f>'02 福山'!D48</f>
        <v>4000</v>
      </c>
      <c r="U50" s="401"/>
      <c r="V50" s="104">
        <v>300</v>
      </c>
      <c r="W50" s="128" t="s">
        <v>94</v>
      </c>
      <c r="X50" s="56">
        <f>ROUNDDOWN((T50*V50),0)</f>
        <v>1200000</v>
      </c>
      <c r="Y50" s="406"/>
      <c r="Z50" s="407"/>
      <c r="AA50" s="11"/>
      <c r="AB50" s="404">
        <f>'03 八千代'!D48</f>
        <v>1800</v>
      </c>
      <c r="AC50" s="405"/>
      <c r="AD50" s="104">
        <v>300</v>
      </c>
      <c r="AE50" s="128" t="s">
        <v>94</v>
      </c>
      <c r="AF50" s="56">
        <f>ROUNDDOWN((AB50*AD50),0)</f>
        <v>540000</v>
      </c>
      <c r="AG50" s="406"/>
      <c r="AH50" s="407"/>
      <c r="AI50" s="11"/>
    </row>
    <row r="51" spans="2:35" ht="27.75" customHeight="1" x14ac:dyDescent="0.2">
      <c r="B51" s="398" t="s">
        <v>124</v>
      </c>
      <c r="C51" s="410"/>
      <c r="D51" s="400">
        <f>AVERAGE(L51,T51,AB51)</f>
        <v>630</v>
      </c>
      <c r="E51" s="401"/>
      <c r="F51" s="201">
        <v>150</v>
      </c>
      <c r="G51" s="128" t="s">
        <v>94</v>
      </c>
      <c r="H51" s="56">
        <f>ROUNDDOWN((D51*F51),0)</f>
        <v>94500</v>
      </c>
      <c r="I51" s="402" t="s">
        <v>128</v>
      </c>
      <c r="J51" s="403"/>
      <c r="L51" s="404">
        <f>'01 国際開発'!D49</f>
        <v>500</v>
      </c>
      <c r="M51" s="405"/>
      <c r="N51" s="104">
        <v>300</v>
      </c>
      <c r="O51" s="128" t="s">
        <v>94</v>
      </c>
      <c r="P51" s="56">
        <f>ROUNDDOWN((L51*N51),0)</f>
        <v>150000</v>
      </c>
      <c r="Q51" s="406"/>
      <c r="R51" s="407"/>
      <c r="S51" s="11"/>
      <c r="T51" s="400">
        <f>'02 福山'!D49</f>
        <v>1200</v>
      </c>
      <c r="U51" s="401"/>
      <c r="V51" s="104">
        <v>300</v>
      </c>
      <c r="W51" s="128" t="s">
        <v>94</v>
      </c>
      <c r="X51" s="56">
        <f>ROUNDDOWN((T51*V51),0)</f>
        <v>360000</v>
      </c>
      <c r="Y51" s="406"/>
      <c r="Z51" s="407"/>
      <c r="AA51" s="11"/>
      <c r="AB51" s="404">
        <f>'03 八千代'!D49</f>
        <v>190</v>
      </c>
      <c r="AC51" s="405"/>
      <c r="AD51" s="104">
        <v>300</v>
      </c>
      <c r="AE51" s="128" t="s">
        <v>94</v>
      </c>
      <c r="AF51" s="56">
        <f>ROUNDDOWN((AB51*AD51),0)</f>
        <v>57000</v>
      </c>
      <c r="AG51" s="406"/>
      <c r="AH51" s="407"/>
      <c r="AI51" s="11"/>
    </row>
    <row r="52" spans="2:35" ht="27.75" customHeight="1" x14ac:dyDescent="0.2">
      <c r="B52" s="408" t="s">
        <v>126</v>
      </c>
      <c r="C52" s="409"/>
      <c r="D52" s="404">
        <v>13667</v>
      </c>
      <c r="E52" s="405"/>
      <c r="F52" s="104">
        <v>1</v>
      </c>
      <c r="G52" s="128" t="s">
        <v>41</v>
      </c>
      <c r="H52" s="56">
        <f>ROUNDDOWN((D52*F52),0)</f>
        <v>13667</v>
      </c>
      <c r="I52" s="402" t="s">
        <v>128</v>
      </c>
      <c r="J52" s="403"/>
      <c r="L52" s="404">
        <f>'01 国際開発'!D50</f>
        <v>1000</v>
      </c>
      <c r="M52" s="405"/>
      <c r="N52" s="104">
        <v>1</v>
      </c>
      <c r="O52" s="128" t="s">
        <v>41</v>
      </c>
      <c r="P52" s="56">
        <f>ROUNDDOWN((L52*N52),0)</f>
        <v>1000</v>
      </c>
      <c r="Q52" s="406"/>
      <c r="R52" s="407"/>
      <c r="S52" s="11"/>
      <c r="T52" s="404">
        <f>'02 福山'!D50</f>
        <v>20000</v>
      </c>
      <c r="U52" s="405"/>
      <c r="V52" s="104">
        <v>1</v>
      </c>
      <c r="W52" s="128" t="s">
        <v>41</v>
      </c>
      <c r="X52" s="56">
        <f>ROUNDDOWN((T52*V52),0)</f>
        <v>20000</v>
      </c>
      <c r="Y52" s="406"/>
      <c r="Z52" s="407"/>
      <c r="AA52" s="11"/>
      <c r="AB52" s="404">
        <f>'03 八千代'!D50</f>
        <v>20000</v>
      </c>
      <c r="AC52" s="405"/>
      <c r="AD52" s="104">
        <v>1</v>
      </c>
      <c r="AE52" s="128" t="s">
        <v>41</v>
      </c>
      <c r="AF52" s="56">
        <f>ROUNDDOWN((AB52*AD52),0)</f>
        <v>20000</v>
      </c>
      <c r="AG52" s="406"/>
      <c r="AH52" s="407"/>
      <c r="AI52" s="11"/>
    </row>
    <row r="53" spans="2:35" ht="27.75" customHeight="1" thickBot="1" x14ac:dyDescent="0.25">
      <c r="B53" s="424" t="s">
        <v>127</v>
      </c>
      <c r="C53" s="425"/>
      <c r="D53" s="426">
        <f>2.3*(J44/1000)^0.44*1000</f>
        <v>75544.732814346411</v>
      </c>
      <c r="E53" s="427"/>
      <c r="F53" s="143">
        <v>1</v>
      </c>
      <c r="G53" s="144" t="s">
        <v>41</v>
      </c>
      <c r="H53" s="136">
        <f>ROUNDDOWN((D53*F53),0)-544</f>
        <v>75000</v>
      </c>
      <c r="I53" s="416" t="s">
        <v>104</v>
      </c>
      <c r="J53" s="417"/>
      <c r="L53" s="426">
        <f>2.3*(R44/1000)^0.44*1000</f>
        <v>82237.90979527538</v>
      </c>
      <c r="M53" s="427"/>
      <c r="N53" s="143">
        <v>1</v>
      </c>
      <c r="O53" s="144" t="s">
        <v>41</v>
      </c>
      <c r="P53" s="136">
        <f>ROUNDDOWN((L53*N53),0)-237</f>
        <v>82000</v>
      </c>
      <c r="Q53" s="416" t="s">
        <v>104</v>
      </c>
      <c r="R53" s="417"/>
      <c r="S53" s="11"/>
      <c r="T53" s="426">
        <f>2.3*(Z44/1000)^0.44*1000</f>
        <v>87453.392870702257</v>
      </c>
      <c r="U53" s="427"/>
      <c r="V53" s="134">
        <v>1</v>
      </c>
      <c r="W53" s="144" t="s">
        <v>41</v>
      </c>
      <c r="X53" s="136">
        <f>ROUNDDOWN((T53*V53),0)-453</f>
        <v>87000</v>
      </c>
      <c r="Y53" s="416" t="s">
        <v>104</v>
      </c>
      <c r="Z53" s="417"/>
      <c r="AA53" s="11"/>
      <c r="AB53" s="426">
        <f>2.3*(AH44/1000)^0.44*1000</f>
        <v>82795.717573626243</v>
      </c>
      <c r="AC53" s="427"/>
      <c r="AD53" s="134">
        <v>1</v>
      </c>
      <c r="AE53" s="144" t="s">
        <v>41</v>
      </c>
      <c r="AF53" s="136">
        <f>ROUNDDOWN((AB53*AD53),0)-795</f>
        <v>82000</v>
      </c>
      <c r="AG53" s="416" t="s">
        <v>104</v>
      </c>
      <c r="AH53" s="417"/>
      <c r="AI53" s="11"/>
    </row>
    <row r="54" spans="2:35" ht="27.75" customHeight="1" thickTop="1" thickBot="1" x14ac:dyDescent="0.25">
      <c r="B54" s="418" t="s">
        <v>25</v>
      </c>
      <c r="C54" s="419"/>
      <c r="D54" s="420"/>
      <c r="E54" s="421"/>
      <c r="F54" s="50"/>
      <c r="G54" s="51"/>
      <c r="H54" s="35">
        <f>SUM(H49:H53)</f>
        <v>860717</v>
      </c>
      <c r="I54" s="422"/>
      <c r="J54" s="423"/>
      <c r="K54" s="11"/>
      <c r="L54" s="420"/>
      <c r="M54" s="421"/>
      <c r="N54" s="50"/>
      <c r="O54" s="51"/>
      <c r="P54" s="35">
        <f>SUM(P49:P53)</f>
        <v>1060500</v>
      </c>
      <c r="Q54" s="422"/>
      <c r="R54" s="423"/>
      <c r="S54" s="11"/>
      <c r="T54" s="420"/>
      <c r="U54" s="421"/>
      <c r="V54" s="50"/>
      <c r="W54" s="51"/>
      <c r="X54" s="35">
        <f>SUM(X49:X53)</f>
        <v>2117000</v>
      </c>
      <c r="Y54" s="422"/>
      <c r="Z54" s="423"/>
      <c r="AA54" s="11"/>
      <c r="AB54" s="420"/>
      <c r="AC54" s="421"/>
      <c r="AD54" s="50"/>
      <c r="AE54" s="51"/>
      <c r="AF54" s="35">
        <f>SUM(AF49:AF53)</f>
        <v>959000</v>
      </c>
      <c r="AG54" s="422"/>
      <c r="AH54" s="423"/>
      <c r="AI54" s="11"/>
    </row>
    <row r="57" spans="2:35" x14ac:dyDescent="0.2">
      <c r="B57" s="428" t="s">
        <v>76</v>
      </c>
      <c r="C57" s="428"/>
      <c r="D57" s="55" t="s">
        <v>78</v>
      </c>
      <c r="O57" t="s">
        <v>105</v>
      </c>
    </row>
    <row r="58" spans="2:35" x14ac:dyDescent="0.2">
      <c r="B58" s="411" t="s">
        <v>77</v>
      </c>
      <c r="C58" s="412"/>
      <c r="D58" s="124">
        <f>R44</f>
        <v>3391000</v>
      </c>
      <c r="O58" t="s">
        <v>80</v>
      </c>
    </row>
    <row r="59" spans="2:35" x14ac:dyDescent="0.2">
      <c r="B59" s="411" t="s">
        <v>75</v>
      </c>
      <c r="C59" s="412"/>
      <c r="D59" s="124">
        <f>Z44</f>
        <v>3899600</v>
      </c>
    </row>
    <row r="60" spans="2:35" x14ac:dyDescent="0.2">
      <c r="B60" s="411" t="s">
        <v>74</v>
      </c>
      <c r="C60" s="412"/>
      <c r="D60" s="124">
        <f>AH44</f>
        <v>3443500</v>
      </c>
      <c r="E60" t="s">
        <v>81</v>
      </c>
    </row>
    <row r="61" spans="2:35" x14ac:dyDescent="0.2">
      <c r="B61" s="413" t="s">
        <v>129</v>
      </c>
      <c r="C61" s="414"/>
      <c r="D61" s="124">
        <f>AVERAGE(D59,D60,D58)</f>
        <v>3578033.3333333335</v>
      </c>
      <c r="O61" t="s">
        <v>131</v>
      </c>
    </row>
    <row r="62" spans="2:35" x14ac:dyDescent="0.2">
      <c r="O62" t="s">
        <v>132</v>
      </c>
    </row>
    <row r="63" spans="2:35" x14ac:dyDescent="0.2">
      <c r="O63" t="s">
        <v>133</v>
      </c>
    </row>
    <row r="64" spans="2:35" x14ac:dyDescent="0.2">
      <c r="B64" s="415" t="s">
        <v>79</v>
      </c>
      <c r="C64" s="415"/>
      <c r="D64" s="415"/>
      <c r="E64" s="415"/>
      <c r="F64" s="415"/>
    </row>
    <row r="65" spans="2:6" x14ac:dyDescent="0.2">
      <c r="B65" s="415"/>
      <c r="C65" s="415"/>
      <c r="D65" s="415"/>
      <c r="E65" s="415"/>
      <c r="F65" s="415"/>
    </row>
    <row r="66" spans="2:6" x14ac:dyDescent="0.2">
      <c r="B66" s="415"/>
      <c r="C66" s="415"/>
      <c r="D66" s="415"/>
      <c r="E66" s="415"/>
      <c r="F66" s="415"/>
    </row>
  </sheetData>
  <mergeCells count="140">
    <mergeCell ref="B58:C58"/>
    <mergeCell ref="B59:C59"/>
    <mergeCell ref="B60:C60"/>
    <mergeCell ref="B61:C61"/>
    <mergeCell ref="B64:F66"/>
    <mergeCell ref="AG53:AH53"/>
    <mergeCell ref="B54:C54"/>
    <mergeCell ref="D54:E54"/>
    <mergeCell ref="I54:J54"/>
    <mergeCell ref="L54:M54"/>
    <mergeCell ref="Q54:R54"/>
    <mergeCell ref="T54:U54"/>
    <mergeCell ref="Y54:Z54"/>
    <mergeCell ref="AB54:AC54"/>
    <mergeCell ref="AG54:AH54"/>
    <mergeCell ref="B53:C53"/>
    <mergeCell ref="D53:E53"/>
    <mergeCell ref="I53:J53"/>
    <mergeCell ref="L53:M53"/>
    <mergeCell ref="Q53:R53"/>
    <mergeCell ref="T53:U53"/>
    <mergeCell ref="Y53:Z53"/>
    <mergeCell ref="AB53:AC53"/>
    <mergeCell ref="B57:C57"/>
    <mergeCell ref="Y51:Z51"/>
    <mergeCell ref="AB51:AC51"/>
    <mergeCell ref="AG51:AH51"/>
    <mergeCell ref="B52:C52"/>
    <mergeCell ref="D52:E52"/>
    <mergeCell ref="I52:J52"/>
    <mergeCell ref="L52:M52"/>
    <mergeCell ref="Q52:R52"/>
    <mergeCell ref="T52:U52"/>
    <mergeCell ref="Y52:Z52"/>
    <mergeCell ref="B51:C51"/>
    <mergeCell ref="D51:E51"/>
    <mergeCell ref="I51:J51"/>
    <mergeCell ref="L51:M51"/>
    <mergeCell ref="Q51:R51"/>
    <mergeCell ref="T51:U51"/>
    <mergeCell ref="AB52:AC52"/>
    <mergeCell ref="AG52:AH52"/>
    <mergeCell ref="B50:C50"/>
    <mergeCell ref="D50:E50"/>
    <mergeCell ref="I50:J50"/>
    <mergeCell ref="L50:M50"/>
    <mergeCell ref="Q50:R50"/>
    <mergeCell ref="T50:U50"/>
    <mergeCell ref="Y50:Z50"/>
    <mergeCell ref="AB50:AC50"/>
    <mergeCell ref="AG50:AH50"/>
    <mergeCell ref="AB48:AC48"/>
    <mergeCell ref="AG48:AH48"/>
    <mergeCell ref="B49:C49"/>
    <mergeCell ref="D49:E49"/>
    <mergeCell ref="I49:J49"/>
    <mergeCell ref="L49:M49"/>
    <mergeCell ref="Q49:R49"/>
    <mergeCell ref="T49:U49"/>
    <mergeCell ref="Y49:Z49"/>
    <mergeCell ref="AB49:AC49"/>
    <mergeCell ref="D48:E48"/>
    <mergeCell ref="I48:J48"/>
    <mergeCell ref="L48:M48"/>
    <mergeCell ref="Q48:R48"/>
    <mergeCell ref="T48:U48"/>
    <mergeCell ref="Y48:Z48"/>
    <mergeCell ref="AG49:AH49"/>
    <mergeCell ref="B36:C37"/>
    <mergeCell ref="B38:C39"/>
    <mergeCell ref="B40:C41"/>
    <mergeCell ref="B42:C43"/>
    <mergeCell ref="B44:C44"/>
    <mergeCell ref="B48:C48"/>
    <mergeCell ref="B24:C25"/>
    <mergeCell ref="B26:C27"/>
    <mergeCell ref="B28:C29"/>
    <mergeCell ref="B30:C31"/>
    <mergeCell ref="B32:C33"/>
    <mergeCell ref="B34:C35"/>
    <mergeCell ref="B20:C20"/>
    <mergeCell ref="B21:C23"/>
    <mergeCell ref="D21:I21"/>
    <mergeCell ref="L21:Q21"/>
    <mergeCell ref="T21:Y21"/>
    <mergeCell ref="AB21:AG21"/>
    <mergeCell ref="E17:I17"/>
    <mergeCell ref="M17:Q17"/>
    <mergeCell ref="U17:Y17"/>
    <mergeCell ref="AC17:AG17"/>
    <mergeCell ref="E18:I18"/>
    <mergeCell ref="M18:Q18"/>
    <mergeCell ref="U18:Y18"/>
    <mergeCell ref="AC18:AG18"/>
    <mergeCell ref="E15:I15"/>
    <mergeCell ref="M15:Q15"/>
    <mergeCell ref="U15:Y15"/>
    <mergeCell ref="AC15:AG15"/>
    <mergeCell ref="E16:I16"/>
    <mergeCell ref="M16:Q16"/>
    <mergeCell ref="U16:Y16"/>
    <mergeCell ref="AC16:AG16"/>
    <mergeCell ref="E13:I13"/>
    <mergeCell ref="M13:Q13"/>
    <mergeCell ref="U13:Y13"/>
    <mergeCell ref="AC13:AG13"/>
    <mergeCell ref="E14:I14"/>
    <mergeCell ref="M14:Q14"/>
    <mergeCell ref="U14:Y14"/>
    <mergeCell ref="AC14:AG14"/>
    <mergeCell ref="E11:I11"/>
    <mergeCell ref="M11:Q11"/>
    <mergeCell ref="U11:Y11"/>
    <mergeCell ref="AC11:AG11"/>
    <mergeCell ref="E12:I12"/>
    <mergeCell ref="M12:Q12"/>
    <mergeCell ref="U12:Y12"/>
    <mergeCell ref="AC12:AG12"/>
    <mergeCell ref="E9:I9"/>
    <mergeCell ref="M9:Q9"/>
    <mergeCell ref="U9:Y9"/>
    <mergeCell ref="AC9:AG9"/>
    <mergeCell ref="E10:I10"/>
    <mergeCell ref="M10:Q10"/>
    <mergeCell ref="U10:Y10"/>
    <mergeCell ref="AC10:AG10"/>
    <mergeCell ref="E7:I7"/>
    <mergeCell ref="M7:Q7"/>
    <mergeCell ref="U7:Y7"/>
    <mergeCell ref="AC7:AG7"/>
    <mergeCell ref="E8:I8"/>
    <mergeCell ref="M8:Q8"/>
    <mergeCell ref="U8:Y8"/>
    <mergeCell ref="AC8:AG8"/>
    <mergeCell ref="A1:AI1"/>
    <mergeCell ref="B3:Q3"/>
    <mergeCell ref="D5:J5"/>
    <mergeCell ref="L5:R5"/>
    <mergeCell ref="T5:Z5"/>
    <mergeCell ref="AB5:AH5"/>
  </mergeCells>
  <phoneticPr fontId="2"/>
  <printOptions horizontalCentered="1"/>
  <pageMargins left="0.31496062992125984" right="0.19685039370078741" top="0.59055118110236227" bottom="0.23622047244094491" header="0.31496062992125984" footer="0.15748031496062992"/>
  <pageSetup paperSize="8" scale="5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00"/>
  </sheetPr>
  <dimension ref="A1:AI66"/>
  <sheetViews>
    <sheetView view="pageBreakPreview" topLeftCell="A51" zoomScale="85" zoomScaleNormal="100" zoomScaleSheetLayoutView="85" workbookViewId="0">
      <selection activeCell="C16" sqref="C16:G16"/>
    </sheetView>
  </sheetViews>
  <sheetFormatPr defaultColWidth="9" defaultRowHeight="13" x14ac:dyDescent="0.2"/>
  <cols>
    <col min="1" max="1" width="3" customWidth="1"/>
    <col min="2" max="2" width="17.26953125" customWidth="1"/>
    <col min="3" max="3" width="20.36328125" customWidth="1"/>
    <col min="4" max="9" width="11.26953125" customWidth="1"/>
    <col min="10" max="10" width="12.26953125" customWidth="1"/>
    <col min="11" max="11" width="1.36328125" customWidth="1"/>
    <col min="12" max="17" width="11.26953125" customWidth="1"/>
    <col min="18" max="18" width="12.26953125" customWidth="1"/>
    <col min="19" max="19" width="1.453125" customWidth="1"/>
    <col min="20" max="25" width="11.36328125" customWidth="1"/>
    <col min="26" max="26" width="12.26953125" customWidth="1"/>
    <col min="27" max="27" width="1.453125" customWidth="1"/>
    <col min="28" max="33" width="11.36328125" customWidth="1"/>
    <col min="34" max="34" width="12.26953125" customWidth="1"/>
    <col min="35" max="35" width="1.453125" customWidth="1"/>
  </cols>
  <sheetData>
    <row r="1" spans="1:35" s="19" customFormat="1" ht="41.25" customHeight="1" x14ac:dyDescent="0.2">
      <c r="A1" s="340" t="s">
        <v>29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  <c r="AF1" s="340"/>
      <c r="AG1" s="340"/>
      <c r="AH1" s="340"/>
      <c r="AI1" s="340"/>
    </row>
    <row r="2" spans="1:35" s="19" customFormat="1" ht="4.5" customHeight="1" x14ac:dyDescent="0.2">
      <c r="C2" s="20"/>
      <c r="I2" s="21"/>
      <c r="J2" s="21"/>
      <c r="K2" s="20"/>
      <c r="Q2" s="21"/>
      <c r="R2" s="21"/>
      <c r="S2" s="21"/>
    </row>
    <row r="3" spans="1:35" s="19" customFormat="1" ht="41.25" customHeight="1" x14ac:dyDescent="0.2">
      <c r="B3" s="341" t="s">
        <v>134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21"/>
      <c r="S3" s="21"/>
    </row>
    <row r="4" spans="1:35" ht="4.5" customHeight="1" x14ac:dyDescent="0.2"/>
    <row r="5" spans="1:35" ht="16" customHeight="1" x14ac:dyDescent="0.2">
      <c r="C5" s="1"/>
      <c r="D5" s="342" t="s">
        <v>130</v>
      </c>
      <c r="E5" s="342"/>
      <c r="F5" s="342"/>
      <c r="G5" s="342"/>
      <c r="H5" s="342"/>
      <c r="I5" s="342"/>
      <c r="J5" s="342"/>
      <c r="K5" s="1"/>
      <c r="L5" s="342" t="s">
        <v>73</v>
      </c>
      <c r="M5" s="342"/>
      <c r="N5" s="342"/>
      <c r="O5" s="342"/>
      <c r="P5" s="342"/>
      <c r="Q5" s="342"/>
      <c r="R5" s="342"/>
      <c r="S5" s="33"/>
      <c r="T5" s="343" t="s">
        <v>75</v>
      </c>
      <c r="U5" s="343"/>
      <c r="V5" s="343"/>
      <c r="W5" s="343"/>
      <c r="X5" s="343"/>
      <c r="Y5" s="343"/>
      <c r="Z5" s="343"/>
      <c r="AA5" s="34"/>
      <c r="AB5" s="343" t="s">
        <v>74</v>
      </c>
      <c r="AC5" s="343"/>
      <c r="AD5" s="343"/>
      <c r="AE5" s="343"/>
      <c r="AF5" s="343"/>
      <c r="AG5" s="343"/>
      <c r="AH5" s="343"/>
      <c r="AI5" s="34"/>
    </row>
    <row r="6" spans="1:35" s="27" customFormat="1" ht="17.149999999999999" customHeight="1" thickBot="1" x14ac:dyDescent="0.25">
      <c r="D6" s="27" t="s">
        <v>30</v>
      </c>
      <c r="L6" s="27" t="s">
        <v>30</v>
      </c>
      <c r="T6" s="27" t="s">
        <v>53</v>
      </c>
      <c r="AB6" s="27" t="s">
        <v>54</v>
      </c>
    </row>
    <row r="7" spans="1:35" ht="17.149999999999999" customHeight="1" x14ac:dyDescent="0.2">
      <c r="D7" s="119" t="s">
        <v>0</v>
      </c>
      <c r="E7" s="334" t="s">
        <v>1</v>
      </c>
      <c r="F7" s="335"/>
      <c r="G7" s="335"/>
      <c r="H7" s="335"/>
      <c r="I7" s="336"/>
      <c r="J7" s="120" t="s">
        <v>13</v>
      </c>
      <c r="L7" s="119" t="s">
        <v>0</v>
      </c>
      <c r="M7" s="334" t="s">
        <v>1</v>
      </c>
      <c r="N7" s="335"/>
      <c r="O7" s="335"/>
      <c r="P7" s="335"/>
      <c r="Q7" s="336"/>
      <c r="R7" s="120" t="s">
        <v>13</v>
      </c>
      <c r="S7" s="22"/>
      <c r="T7" s="119" t="s">
        <v>0</v>
      </c>
      <c r="U7" s="334" t="s">
        <v>1</v>
      </c>
      <c r="V7" s="335"/>
      <c r="W7" s="335"/>
      <c r="X7" s="335"/>
      <c r="Y7" s="336"/>
      <c r="Z7" s="120" t="s">
        <v>13</v>
      </c>
      <c r="AA7" s="22"/>
      <c r="AB7" s="119" t="s">
        <v>0</v>
      </c>
      <c r="AC7" s="334" t="s">
        <v>1</v>
      </c>
      <c r="AD7" s="335"/>
      <c r="AE7" s="335"/>
      <c r="AF7" s="335"/>
      <c r="AG7" s="336"/>
      <c r="AH7" s="120" t="s">
        <v>13</v>
      </c>
      <c r="AI7" s="22"/>
    </row>
    <row r="8" spans="1:35" ht="17.149999999999999" customHeight="1" x14ac:dyDescent="0.2">
      <c r="D8" s="57" t="s">
        <v>37</v>
      </c>
      <c r="E8" s="337" t="s">
        <v>35</v>
      </c>
      <c r="F8" s="338"/>
      <c r="G8" s="338"/>
      <c r="H8" s="338"/>
      <c r="I8" s="339"/>
      <c r="J8" s="49">
        <f>J44</f>
        <v>3283150</v>
      </c>
      <c r="L8" s="57" t="s">
        <v>37</v>
      </c>
      <c r="M8" s="337" t="s">
        <v>35</v>
      </c>
      <c r="N8" s="338"/>
      <c r="O8" s="338"/>
      <c r="P8" s="338"/>
      <c r="Q8" s="339"/>
      <c r="R8" s="49">
        <f>R44</f>
        <v>3263400</v>
      </c>
      <c r="S8" s="15"/>
      <c r="T8" s="57" t="s">
        <v>37</v>
      </c>
      <c r="U8" s="337" t="s">
        <v>35</v>
      </c>
      <c r="V8" s="338"/>
      <c r="W8" s="338"/>
      <c r="X8" s="338"/>
      <c r="Y8" s="339"/>
      <c r="Z8" s="49">
        <f>Z44</f>
        <v>3679500</v>
      </c>
      <c r="AA8" s="15"/>
      <c r="AB8" s="57" t="s">
        <v>37</v>
      </c>
      <c r="AC8" s="337" t="s">
        <v>35</v>
      </c>
      <c r="AD8" s="338"/>
      <c r="AE8" s="338"/>
      <c r="AF8" s="338"/>
      <c r="AG8" s="339"/>
      <c r="AH8" s="49">
        <f>AH44</f>
        <v>3255150</v>
      </c>
      <c r="AI8" s="15"/>
    </row>
    <row r="9" spans="1:35" ht="17.149999999999999" customHeight="1" x14ac:dyDescent="0.2">
      <c r="D9" s="58" t="s">
        <v>38</v>
      </c>
      <c r="E9" s="349" t="s">
        <v>36</v>
      </c>
      <c r="F9" s="350"/>
      <c r="G9" s="350"/>
      <c r="H9" s="350"/>
      <c r="I9" s="351"/>
      <c r="J9" s="46">
        <f>H54</f>
        <v>1376242</v>
      </c>
      <c r="L9" s="58" t="s">
        <v>38</v>
      </c>
      <c r="M9" s="349" t="s">
        <v>36</v>
      </c>
      <c r="N9" s="350"/>
      <c r="O9" s="350"/>
      <c r="P9" s="350"/>
      <c r="Q9" s="351"/>
      <c r="R9" s="46">
        <f>P54</f>
        <v>993500</v>
      </c>
      <c r="S9" s="23"/>
      <c r="T9" s="58" t="s">
        <v>38</v>
      </c>
      <c r="U9" s="349" t="s">
        <v>36</v>
      </c>
      <c r="V9" s="350"/>
      <c r="W9" s="350"/>
      <c r="X9" s="350"/>
      <c r="Y9" s="351"/>
      <c r="Z9" s="46">
        <f>X54</f>
        <v>2145000</v>
      </c>
      <c r="AA9" s="23"/>
      <c r="AB9" s="58" t="s">
        <v>38</v>
      </c>
      <c r="AC9" s="349" t="s">
        <v>36</v>
      </c>
      <c r="AD9" s="350"/>
      <c r="AE9" s="350"/>
      <c r="AF9" s="350"/>
      <c r="AG9" s="351"/>
      <c r="AH9" s="46">
        <f>AF54</f>
        <v>878000</v>
      </c>
      <c r="AI9" s="23"/>
    </row>
    <row r="10" spans="1:35" ht="17.149999999999999" customHeight="1" x14ac:dyDescent="0.2">
      <c r="D10" s="58" t="s">
        <v>39</v>
      </c>
      <c r="E10" s="344" t="s">
        <v>45</v>
      </c>
      <c r="F10" s="347"/>
      <c r="G10" s="347"/>
      <c r="H10" s="347"/>
      <c r="I10" s="348"/>
      <c r="J10" s="47">
        <f>ROUNDDOWN(J8*ROUND(0.35/(1-0.35),4),0)</f>
        <v>1767976</v>
      </c>
      <c r="L10" s="58" t="s">
        <v>39</v>
      </c>
      <c r="M10" s="344" t="s">
        <v>45</v>
      </c>
      <c r="N10" s="347"/>
      <c r="O10" s="347"/>
      <c r="P10" s="347"/>
      <c r="Q10" s="348"/>
      <c r="R10" s="47">
        <f>ROUNDDOWN(R8*ROUND(0.35/(1-0.35),4),0)</f>
        <v>1757340</v>
      </c>
      <c r="S10" s="24"/>
      <c r="T10" s="58" t="s">
        <v>39</v>
      </c>
      <c r="U10" s="344" t="s">
        <v>45</v>
      </c>
      <c r="V10" s="347"/>
      <c r="W10" s="347"/>
      <c r="X10" s="347"/>
      <c r="Y10" s="348"/>
      <c r="Z10" s="47">
        <f>ROUNDDOWN(Z8*ROUND(0.35/(1-0.35),4),0)</f>
        <v>1981410</v>
      </c>
      <c r="AA10" s="24"/>
      <c r="AB10" s="58" t="s">
        <v>39</v>
      </c>
      <c r="AC10" s="344" t="s">
        <v>45</v>
      </c>
      <c r="AD10" s="347"/>
      <c r="AE10" s="347"/>
      <c r="AF10" s="347"/>
      <c r="AG10" s="348"/>
      <c r="AH10" s="47">
        <f>ROUNDDOWN(AH8*ROUND(0.35/(1-0.35),4),0)</f>
        <v>1752898</v>
      </c>
      <c r="AI10" s="24"/>
    </row>
    <row r="11" spans="1:35" ht="17.149999999999999" customHeight="1" x14ac:dyDescent="0.2">
      <c r="D11" s="58" t="s">
        <v>47</v>
      </c>
      <c r="E11" s="344" t="s">
        <v>51</v>
      </c>
      <c r="F11" s="345"/>
      <c r="G11" s="345"/>
      <c r="H11" s="345"/>
      <c r="I11" s="346"/>
      <c r="J11" s="47">
        <f>SUM(J8:J10)</f>
        <v>6427368</v>
      </c>
      <c r="L11" s="58" t="s">
        <v>47</v>
      </c>
      <c r="M11" s="344" t="s">
        <v>51</v>
      </c>
      <c r="N11" s="345"/>
      <c r="O11" s="345"/>
      <c r="P11" s="345"/>
      <c r="Q11" s="346"/>
      <c r="R11" s="47">
        <f>SUM(R8:R10)</f>
        <v>6014240</v>
      </c>
      <c r="S11" s="24"/>
      <c r="T11" s="58" t="s">
        <v>47</v>
      </c>
      <c r="U11" s="344" t="s">
        <v>51</v>
      </c>
      <c r="V11" s="345"/>
      <c r="W11" s="345"/>
      <c r="X11" s="345"/>
      <c r="Y11" s="346"/>
      <c r="Z11" s="47">
        <f>SUM(Z8:Z10)</f>
        <v>7805910</v>
      </c>
      <c r="AA11" s="24"/>
      <c r="AB11" s="58" t="s">
        <v>47</v>
      </c>
      <c r="AC11" s="344" t="s">
        <v>51</v>
      </c>
      <c r="AD11" s="345"/>
      <c r="AE11" s="345"/>
      <c r="AF11" s="345"/>
      <c r="AG11" s="346"/>
      <c r="AH11" s="47">
        <f>SUM(AH8:AH10)</f>
        <v>5886048</v>
      </c>
      <c r="AI11" s="24"/>
    </row>
    <row r="12" spans="1:35" ht="17.149999999999999" hidden="1" customHeight="1" x14ac:dyDescent="0.2">
      <c r="D12" s="58" t="s">
        <v>40</v>
      </c>
      <c r="E12" s="344"/>
      <c r="F12" s="347"/>
      <c r="G12" s="347"/>
      <c r="H12" s="347"/>
      <c r="I12" s="348"/>
      <c r="J12" s="47">
        <f>ROUNDDOWN((J8+J9+J10)*ROUND(0.35/(1-0.35),4),0)</f>
        <v>3461137</v>
      </c>
      <c r="L12" s="58" t="s">
        <v>40</v>
      </c>
      <c r="M12" s="344"/>
      <c r="N12" s="347"/>
      <c r="O12" s="347"/>
      <c r="P12" s="347"/>
      <c r="Q12" s="348"/>
      <c r="R12" s="47">
        <f>ROUNDDOWN((R8+R9+R10)*ROUND(0.35/(1-0.35),4),0)</f>
        <v>3238668</v>
      </c>
      <c r="S12" s="24"/>
      <c r="T12" s="58" t="s">
        <v>40</v>
      </c>
      <c r="U12" s="344"/>
      <c r="V12" s="347"/>
      <c r="W12" s="347"/>
      <c r="X12" s="347"/>
      <c r="Y12" s="348"/>
      <c r="Z12" s="47">
        <f>ROUNDDOWN((Z8+Z9+Z10)*ROUND(0.35/(1-0.35),4),0)</f>
        <v>4203482</v>
      </c>
      <c r="AA12" s="24"/>
      <c r="AB12" s="58" t="s">
        <v>40</v>
      </c>
      <c r="AC12" s="344"/>
      <c r="AD12" s="347"/>
      <c r="AE12" s="347"/>
      <c r="AF12" s="347"/>
      <c r="AG12" s="348"/>
      <c r="AH12" s="47">
        <f>ROUNDDOWN((AH8+AH9+AH10)*ROUND(0.35/(1-0.35),4),0)</f>
        <v>3169636</v>
      </c>
      <c r="AI12" s="24"/>
    </row>
    <row r="13" spans="1:35" ht="17.149999999999999" hidden="1" customHeight="1" x14ac:dyDescent="0.2">
      <c r="D13" s="58" t="s">
        <v>2</v>
      </c>
      <c r="E13" s="354"/>
      <c r="F13" s="350"/>
      <c r="G13" s="350"/>
      <c r="H13" s="350"/>
      <c r="I13" s="351"/>
      <c r="J13" s="47">
        <f>SUM(J8,J9,J10,J12)</f>
        <v>9888505</v>
      </c>
      <c r="L13" s="58" t="s">
        <v>2</v>
      </c>
      <c r="M13" s="354"/>
      <c r="N13" s="350"/>
      <c r="O13" s="350"/>
      <c r="P13" s="350"/>
      <c r="Q13" s="351"/>
      <c r="R13" s="47">
        <f>SUM(R8,R9,R10,R12)</f>
        <v>9252908</v>
      </c>
      <c r="S13" s="24"/>
      <c r="T13" s="58" t="s">
        <v>2</v>
      </c>
      <c r="U13" s="354"/>
      <c r="V13" s="350"/>
      <c r="W13" s="350"/>
      <c r="X13" s="350"/>
      <c r="Y13" s="351"/>
      <c r="Z13" s="47">
        <f>SUM(Z8,Z9,Z10,Z12)</f>
        <v>12009392</v>
      </c>
      <c r="AA13" s="24"/>
      <c r="AB13" s="58" t="s">
        <v>2</v>
      </c>
      <c r="AC13" s="354"/>
      <c r="AD13" s="350"/>
      <c r="AE13" s="350"/>
      <c r="AF13" s="350"/>
      <c r="AG13" s="351"/>
      <c r="AH13" s="47">
        <f>SUM(AH8,AH9,AH10,AH12)</f>
        <v>9055684</v>
      </c>
      <c r="AI13" s="24"/>
    </row>
    <row r="14" spans="1:35" ht="17.149999999999999" hidden="1" customHeight="1" x14ac:dyDescent="0.2">
      <c r="D14" s="58" t="s">
        <v>3</v>
      </c>
      <c r="E14" s="349"/>
      <c r="F14" s="350"/>
      <c r="G14" s="350"/>
      <c r="H14" s="350"/>
      <c r="I14" s="351"/>
      <c r="J14" s="48">
        <f>-(J13-ROUNDDOWN(J13,-4))</f>
        <v>-8505</v>
      </c>
      <c r="L14" s="58" t="s">
        <v>3</v>
      </c>
      <c r="M14" s="349"/>
      <c r="N14" s="350"/>
      <c r="O14" s="350"/>
      <c r="P14" s="350"/>
      <c r="Q14" s="351"/>
      <c r="R14" s="48">
        <f>-(R13-ROUNDDOWN(R13,-4))</f>
        <v>-2908</v>
      </c>
      <c r="S14" s="24"/>
      <c r="T14" s="58" t="s">
        <v>3</v>
      </c>
      <c r="U14" s="349"/>
      <c r="V14" s="350"/>
      <c r="W14" s="350"/>
      <c r="X14" s="350"/>
      <c r="Y14" s="351"/>
      <c r="Z14" s="48">
        <f>-(Z13-ROUNDDOWN(Z13,-4))</f>
        <v>-9392</v>
      </c>
      <c r="AA14" s="24"/>
      <c r="AB14" s="58" t="s">
        <v>3</v>
      </c>
      <c r="AC14" s="349"/>
      <c r="AD14" s="350"/>
      <c r="AE14" s="350"/>
      <c r="AF14" s="350"/>
      <c r="AG14" s="351"/>
      <c r="AH14" s="48">
        <f>-(AH13-ROUNDDOWN(AH13,-4))</f>
        <v>-5684</v>
      </c>
      <c r="AI14" s="24"/>
    </row>
    <row r="15" spans="1:35" ht="17.149999999999999" customHeight="1" x14ac:dyDescent="0.2">
      <c r="D15" s="58" t="s">
        <v>48</v>
      </c>
      <c r="E15" s="349" t="s">
        <v>50</v>
      </c>
      <c r="F15" s="352"/>
      <c r="G15" s="352"/>
      <c r="H15" s="352"/>
      <c r="I15" s="353"/>
      <c r="J15" s="48">
        <f>J12+J14</f>
        <v>3452632</v>
      </c>
      <c r="L15" s="58" t="s">
        <v>48</v>
      </c>
      <c r="M15" s="349" t="s">
        <v>50</v>
      </c>
      <c r="N15" s="352"/>
      <c r="O15" s="352"/>
      <c r="P15" s="352"/>
      <c r="Q15" s="353"/>
      <c r="R15" s="48">
        <f>R12+R14</f>
        <v>3235760</v>
      </c>
      <c r="S15" s="24"/>
      <c r="T15" s="58" t="s">
        <v>48</v>
      </c>
      <c r="U15" s="349" t="s">
        <v>50</v>
      </c>
      <c r="V15" s="352"/>
      <c r="W15" s="352"/>
      <c r="X15" s="352"/>
      <c r="Y15" s="353"/>
      <c r="Z15" s="48">
        <f>Z12+Z14</f>
        <v>4194090</v>
      </c>
      <c r="AA15" s="24"/>
      <c r="AB15" s="58" t="s">
        <v>48</v>
      </c>
      <c r="AC15" s="349" t="s">
        <v>50</v>
      </c>
      <c r="AD15" s="352"/>
      <c r="AE15" s="352"/>
      <c r="AF15" s="352"/>
      <c r="AG15" s="353"/>
      <c r="AH15" s="48">
        <f>AH12+AH14</f>
        <v>3163952</v>
      </c>
      <c r="AI15" s="24"/>
    </row>
    <row r="16" spans="1:35" ht="17.149999999999999" customHeight="1" x14ac:dyDescent="0.2">
      <c r="D16" s="58" t="s">
        <v>4</v>
      </c>
      <c r="E16" s="349" t="s">
        <v>49</v>
      </c>
      <c r="F16" s="350"/>
      <c r="G16" s="350"/>
      <c r="H16" s="350"/>
      <c r="I16" s="351"/>
      <c r="J16" s="47">
        <f>J11+J15</f>
        <v>9880000</v>
      </c>
      <c r="L16" s="58" t="s">
        <v>4</v>
      </c>
      <c r="M16" s="349" t="s">
        <v>49</v>
      </c>
      <c r="N16" s="350"/>
      <c r="O16" s="350"/>
      <c r="P16" s="350"/>
      <c r="Q16" s="351"/>
      <c r="R16" s="47">
        <f>R11+R15</f>
        <v>9250000</v>
      </c>
      <c r="S16" s="25"/>
      <c r="T16" s="58" t="s">
        <v>4</v>
      </c>
      <c r="U16" s="349" t="s">
        <v>49</v>
      </c>
      <c r="V16" s="350"/>
      <c r="W16" s="350"/>
      <c r="X16" s="350"/>
      <c r="Y16" s="351"/>
      <c r="Z16" s="47">
        <f>Z11+Z15</f>
        <v>12000000</v>
      </c>
      <c r="AA16" s="25"/>
      <c r="AB16" s="58" t="s">
        <v>4</v>
      </c>
      <c r="AC16" s="349" t="s">
        <v>49</v>
      </c>
      <c r="AD16" s="350"/>
      <c r="AE16" s="350"/>
      <c r="AF16" s="350"/>
      <c r="AG16" s="351"/>
      <c r="AH16" s="47">
        <f>AH11+AH15</f>
        <v>9050000</v>
      </c>
      <c r="AI16" s="25"/>
    </row>
    <row r="17" spans="1:35" ht="17.149999999999999" customHeight="1" thickBot="1" x14ac:dyDescent="0.25">
      <c r="D17" s="58" t="s">
        <v>5</v>
      </c>
      <c r="E17" s="365" t="s">
        <v>71</v>
      </c>
      <c r="F17" s="366"/>
      <c r="G17" s="366"/>
      <c r="H17" s="366"/>
      <c r="I17" s="367"/>
      <c r="J17" s="32">
        <f>ROUND(J16*0.1,0)</f>
        <v>988000</v>
      </c>
      <c r="L17" s="58" t="s">
        <v>5</v>
      </c>
      <c r="M17" s="365" t="s">
        <v>71</v>
      </c>
      <c r="N17" s="366"/>
      <c r="O17" s="366"/>
      <c r="P17" s="366"/>
      <c r="Q17" s="367"/>
      <c r="R17" s="32">
        <f>ROUND(R16*0.1,0)</f>
        <v>925000</v>
      </c>
      <c r="S17" s="24"/>
      <c r="T17" s="58" t="s">
        <v>5</v>
      </c>
      <c r="U17" s="365" t="s">
        <v>71</v>
      </c>
      <c r="V17" s="366"/>
      <c r="W17" s="366"/>
      <c r="X17" s="366"/>
      <c r="Y17" s="367"/>
      <c r="Z17" s="32">
        <f>ROUND(Z16*0.1,0)</f>
        <v>1200000</v>
      </c>
      <c r="AA17" s="24"/>
      <c r="AB17" s="58" t="s">
        <v>5</v>
      </c>
      <c r="AC17" s="365" t="s">
        <v>71</v>
      </c>
      <c r="AD17" s="366"/>
      <c r="AE17" s="366"/>
      <c r="AF17" s="366"/>
      <c r="AG17" s="367"/>
      <c r="AH17" s="32">
        <f>ROUND(AH16*0.1,0)</f>
        <v>905000</v>
      </c>
      <c r="AI17" s="24"/>
    </row>
    <row r="18" spans="1:35" ht="30.75" customHeight="1" thickBot="1" x14ac:dyDescent="0.25">
      <c r="B18" s="63" t="s">
        <v>64</v>
      </c>
      <c r="C18" s="64">
        <f>AVERAGE(R18,Z18,AH18)</f>
        <v>11110000</v>
      </c>
      <c r="D18" s="59" t="s">
        <v>6</v>
      </c>
      <c r="E18" s="368" t="s">
        <v>18</v>
      </c>
      <c r="F18" s="369"/>
      <c r="G18" s="369"/>
      <c r="H18" s="369"/>
      <c r="I18" s="370"/>
      <c r="J18" s="62">
        <f>SUM(J16,J17)</f>
        <v>10868000</v>
      </c>
      <c r="K18" s="22"/>
      <c r="L18" s="59" t="s">
        <v>6</v>
      </c>
      <c r="M18" s="368" t="s">
        <v>18</v>
      </c>
      <c r="N18" s="369"/>
      <c r="O18" s="369"/>
      <c r="P18" s="369"/>
      <c r="Q18" s="370"/>
      <c r="R18" s="62">
        <f>SUM(R16,R17)</f>
        <v>10175000</v>
      </c>
      <c r="S18" s="24"/>
      <c r="T18" s="59" t="s">
        <v>6</v>
      </c>
      <c r="U18" s="368" t="s">
        <v>18</v>
      </c>
      <c r="V18" s="369"/>
      <c r="W18" s="369"/>
      <c r="X18" s="369"/>
      <c r="Y18" s="370"/>
      <c r="Z18" s="62">
        <f>SUM(Z16,Z17)</f>
        <v>13200000</v>
      </c>
      <c r="AA18" s="24"/>
      <c r="AB18" s="59" t="s">
        <v>6</v>
      </c>
      <c r="AC18" s="368" t="s">
        <v>18</v>
      </c>
      <c r="AD18" s="369"/>
      <c r="AE18" s="369"/>
      <c r="AF18" s="369"/>
      <c r="AG18" s="370"/>
      <c r="AH18" s="62">
        <f>SUM(AH16,AH17)</f>
        <v>9955000</v>
      </c>
      <c r="AI18" s="24"/>
    </row>
    <row r="19" spans="1:35" ht="15.75" customHeight="1" x14ac:dyDescent="0.2">
      <c r="B19" s="1"/>
      <c r="C19" s="1"/>
      <c r="D19" s="1"/>
      <c r="E19" s="1"/>
      <c r="F19" s="1"/>
      <c r="G19" s="1"/>
      <c r="H19" s="1"/>
      <c r="I19" s="1"/>
      <c r="K19" s="1"/>
      <c r="L19" s="1"/>
      <c r="M19" s="1"/>
      <c r="N19" s="1"/>
      <c r="O19" s="1"/>
      <c r="P19" s="1"/>
      <c r="Q19" s="1"/>
    </row>
    <row r="20" spans="1:35" s="27" customFormat="1" ht="15" customHeight="1" thickBot="1" x14ac:dyDescent="0.25">
      <c r="B20" s="355"/>
      <c r="C20" s="355"/>
      <c r="D20" s="27" t="s">
        <v>55</v>
      </c>
      <c r="K20" s="26"/>
      <c r="L20" s="27" t="s">
        <v>55</v>
      </c>
      <c r="T20" s="27" t="s">
        <v>56</v>
      </c>
      <c r="Z20" s="29"/>
      <c r="AB20" s="27" t="s">
        <v>57</v>
      </c>
    </row>
    <row r="21" spans="1:35" ht="15" customHeight="1" x14ac:dyDescent="0.2">
      <c r="A21" t="s">
        <v>58</v>
      </c>
      <c r="B21" s="356" t="s">
        <v>28</v>
      </c>
      <c r="C21" s="357"/>
      <c r="D21" s="362" t="s">
        <v>1</v>
      </c>
      <c r="E21" s="362"/>
      <c r="F21" s="363"/>
      <c r="G21" s="363"/>
      <c r="H21" s="363"/>
      <c r="I21" s="363"/>
      <c r="J21" s="4" t="s">
        <v>14</v>
      </c>
      <c r="K21" s="176"/>
      <c r="L21" s="362" t="s">
        <v>1</v>
      </c>
      <c r="M21" s="362"/>
      <c r="N21" s="363"/>
      <c r="O21" s="363"/>
      <c r="P21" s="363"/>
      <c r="Q21" s="363"/>
      <c r="R21" s="4" t="s">
        <v>14</v>
      </c>
      <c r="S21" s="13"/>
      <c r="T21" s="364" t="s">
        <v>1</v>
      </c>
      <c r="U21" s="362"/>
      <c r="V21" s="363"/>
      <c r="W21" s="363"/>
      <c r="X21" s="363"/>
      <c r="Y21" s="363"/>
      <c r="Z21" s="4" t="s">
        <v>14</v>
      </c>
      <c r="AA21" s="13"/>
      <c r="AB21" s="364" t="s">
        <v>1</v>
      </c>
      <c r="AC21" s="362"/>
      <c r="AD21" s="363"/>
      <c r="AE21" s="363"/>
      <c r="AF21" s="363"/>
      <c r="AG21" s="363"/>
      <c r="AH21" s="4" t="s">
        <v>14</v>
      </c>
      <c r="AI21" s="13"/>
    </row>
    <row r="22" spans="1:35" ht="16.5" customHeight="1" x14ac:dyDescent="0.2">
      <c r="B22" s="358"/>
      <c r="C22" s="359"/>
      <c r="D22" s="177" t="s">
        <v>43</v>
      </c>
      <c r="E22" s="52" t="s">
        <v>7</v>
      </c>
      <c r="F22" s="2" t="s">
        <v>8</v>
      </c>
      <c r="G22" s="2" t="s">
        <v>9</v>
      </c>
      <c r="H22" s="2" t="s">
        <v>10</v>
      </c>
      <c r="I22" s="2" t="s">
        <v>11</v>
      </c>
      <c r="J22" s="5" t="s">
        <v>15</v>
      </c>
      <c r="K22" s="176"/>
      <c r="L22" s="177" t="s">
        <v>43</v>
      </c>
      <c r="M22" s="52" t="s">
        <v>7</v>
      </c>
      <c r="N22" s="2" t="s">
        <v>8</v>
      </c>
      <c r="O22" s="2" t="s">
        <v>9</v>
      </c>
      <c r="P22" s="2" t="s">
        <v>10</v>
      </c>
      <c r="Q22" s="2" t="s">
        <v>11</v>
      </c>
      <c r="R22" s="5" t="s">
        <v>15</v>
      </c>
      <c r="S22" s="13"/>
      <c r="T22" s="54" t="s">
        <v>43</v>
      </c>
      <c r="U22" s="52" t="s">
        <v>7</v>
      </c>
      <c r="V22" s="2" t="s">
        <v>8</v>
      </c>
      <c r="W22" s="2" t="s">
        <v>9</v>
      </c>
      <c r="X22" s="2" t="s">
        <v>10</v>
      </c>
      <c r="Y22" s="2" t="s">
        <v>11</v>
      </c>
      <c r="Z22" s="5" t="s">
        <v>15</v>
      </c>
      <c r="AA22" s="13"/>
      <c r="AB22" s="54" t="s">
        <v>43</v>
      </c>
      <c r="AC22" s="52" t="s">
        <v>7</v>
      </c>
      <c r="AD22" s="2" t="s">
        <v>8</v>
      </c>
      <c r="AE22" s="2" t="s">
        <v>9</v>
      </c>
      <c r="AF22" s="2" t="s">
        <v>10</v>
      </c>
      <c r="AG22" s="2" t="s">
        <v>11</v>
      </c>
      <c r="AH22" s="5" t="s">
        <v>15</v>
      </c>
      <c r="AI22" s="13"/>
    </row>
    <row r="23" spans="1:35" ht="15" customHeight="1" x14ac:dyDescent="0.2">
      <c r="B23" s="360"/>
      <c r="C23" s="361"/>
      <c r="D23" s="90">
        <v>64800</v>
      </c>
      <c r="E23" s="90">
        <v>55300</v>
      </c>
      <c r="F23" s="90">
        <v>48700</v>
      </c>
      <c r="G23" s="90">
        <v>40600</v>
      </c>
      <c r="H23" s="90">
        <v>32700</v>
      </c>
      <c r="I23" s="90">
        <v>27900</v>
      </c>
      <c r="J23" s="137" t="s">
        <v>16</v>
      </c>
      <c r="K23" s="176"/>
      <c r="L23" s="90">
        <v>64800</v>
      </c>
      <c r="M23" s="90">
        <v>55300</v>
      </c>
      <c r="N23" s="90">
        <v>48700</v>
      </c>
      <c r="O23" s="90">
        <v>40600</v>
      </c>
      <c r="P23" s="90">
        <v>32700</v>
      </c>
      <c r="Q23" s="90">
        <v>27900</v>
      </c>
      <c r="R23" s="137" t="s">
        <v>16</v>
      </c>
      <c r="S23" s="14"/>
      <c r="T23" s="89">
        <v>64800</v>
      </c>
      <c r="U23" s="90">
        <v>55300</v>
      </c>
      <c r="V23" s="91">
        <v>48700</v>
      </c>
      <c r="W23" s="91">
        <v>40600</v>
      </c>
      <c r="X23" s="90">
        <v>32700</v>
      </c>
      <c r="Y23" s="90">
        <v>27900</v>
      </c>
      <c r="Z23" s="137" t="s">
        <v>16</v>
      </c>
      <c r="AA23" s="14"/>
      <c r="AB23" s="89">
        <v>64800</v>
      </c>
      <c r="AC23" s="90">
        <v>55300</v>
      </c>
      <c r="AD23" s="91">
        <v>48700</v>
      </c>
      <c r="AE23" s="91">
        <v>40600</v>
      </c>
      <c r="AF23" s="91">
        <v>32700</v>
      </c>
      <c r="AG23" s="91">
        <v>27900</v>
      </c>
      <c r="AH23" s="137" t="s">
        <v>16</v>
      </c>
      <c r="AI23" s="14"/>
    </row>
    <row r="24" spans="1:35" ht="15.65" customHeight="1" x14ac:dyDescent="0.2">
      <c r="B24" s="375" t="s">
        <v>72</v>
      </c>
      <c r="C24" s="376"/>
      <c r="D24" s="110"/>
      <c r="E24" s="110">
        <v>0.5</v>
      </c>
      <c r="F24" s="110">
        <v>1</v>
      </c>
      <c r="G24" s="110"/>
      <c r="H24" s="110"/>
      <c r="I24" s="110"/>
      <c r="J24" s="116">
        <f t="shared" ref="J24:J43" si="0">SUM(D24:I24)</f>
        <v>1.5</v>
      </c>
      <c r="K24" s="176"/>
      <c r="L24" s="110" t="str">
        <f>IF('01 国際開発'!D24=0,"",'01 国際開発'!D24)</f>
        <v/>
      </c>
      <c r="M24" s="110">
        <f>IF('01 国際開発'!E24=0,"",'01 国際開発'!E24)</f>
        <v>0.5</v>
      </c>
      <c r="N24" s="110">
        <f>IF('01 国際開発'!F24=0,"",'01 国際開発'!F24)</f>
        <v>1</v>
      </c>
      <c r="O24" s="110" t="str">
        <f>IF('01 国際開発'!G24=0,"",'01 国際開発'!G24)</f>
        <v/>
      </c>
      <c r="P24" s="110" t="str">
        <f>IF('01 国際開発'!H24=0,"",'01 国際開発'!H24)</f>
        <v/>
      </c>
      <c r="Q24" s="110" t="str">
        <f>IF('01 国際開発'!I24=0,"",'01 国際開発'!I24)</f>
        <v/>
      </c>
      <c r="R24" s="116">
        <f t="shared" ref="R24:R43" si="1">SUM(L24:Q24)</f>
        <v>1.5</v>
      </c>
      <c r="S24" s="3"/>
      <c r="T24" s="189" t="str">
        <f>IF('02 福山'!D24=0,"",'02 福山'!D24)</f>
        <v/>
      </c>
      <c r="U24" s="190">
        <f>IF('02 福山'!E24=0,"",'02 福山'!E24)</f>
        <v>0.5</v>
      </c>
      <c r="V24" s="191">
        <f>IF('02 福山'!F24=0,"",'02 福山'!F24)</f>
        <v>1</v>
      </c>
      <c r="W24" s="192">
        <f>IF('02 福山'!G24=0,"",'02 福山'!G24)</f>
        <v>2</v>
      </c>
      <c r="X24" s="192" t="str">
        <f>IF('02 福山'!H24=0,"",'02 福山'!H24)</f>
        <v/>
      </c>
      <c r="Y24" s="190" t="str">
        <f>IF('02 福山'!I24=0,"",'02 福山'!I24)</f>
        <v/>
      </c>
      <c r="Z24" s="116">
        <f t="shared" ref="Z24:Z39" si="2">SUM(T24:Y24)</f>
        <v>3.5</v>
      </c>
      <c r="AA24" s="193"/>
      <c r="AB24" s="110" t="str">
        <f>IF('03 八千代'!D24=0,"",'03 八千代'!D24)</f>
        <v/>
      </c>
      <c r="AC24" s="110">
        <f>IF('03 八千代'!E24=0,"",'03 八千代'!E24)</f>
        <v>0.5</v>
      </c>
      <c r="AD24" s="110">
        <f>IF('03 八千代'!F24=0,"",'03 八千代'!F24)</f>
        <v>1</v>
      </c>
      <c r="AE24" s="110">
        <f>IF('03 八千代'!G24=0,"",'03 八千代'!G24)</f>
        <v>1</v>
      </c>
      <c r="AF24" s="110" t="str">
        <f>IF('03 八千代'!H24=0,"",'03 八千代'!H24)</f>
        <v/>
      </c>
      <c r="AG24" s="110" t="str">
        <f>IF('03 八千代'!I24=0,"",'03 八千代'!I24)</f>
        <v/>
      </c>
      <c r="AH24" s="116">
        <f t="shared" ref="AH24:AH39" si="3">SUM(AB24:AG24)</f>
        <v>2.5</v>
      </c>
      <c r="AI24" s="3"/>
    </row>
    <row r="25" spans="1:35" ht="15.65" customHeight="1" x14ac:dyDescent="0.2">
      <c r="B25" s="383"/>
      <c r="C25" s="384"/>
      <c r="D25" s="111">
        <f t="shared" ref="D25:I25" si="4">IF(D24="",0,D24*D$23)</f>
        <v>0</v>
      </c>
      <c r="E25" s="111">
        <f t="shared" si="4"/>
        <v>27650</v>
      </c>
      <c r="F25" s="111">
        <f t="shared" si="4"/>
        <v>48700</v>
      </c>
      <c r="G25" s="111">
        <f t="shared" si="4"/>
        <v>0</v>
      </c>
      <c r="H25" s="111">
        <f t="shared" si="4"/>
        <v>0</v>
      </c>
      <c r="I25" s="111">
        <f t="shared" si="4"/>
        <v>0</v>
      </c>
      <c r="J25" s="117">
        <f t="shared" si="0"/>
        <v>76350</v>
      </c>
      <c r="K25" s="176"/>
      <c r="L25" s="111">
        <f t="shared" ref="L25:Q25" si="5">IF(L24="",0,L24*L$23)</f>
        <v>0</v>
      </c>
      <c r="M25" s="111">
        <f t="shared" si="5"/>
        <v>27650</v>
      </c>
      <c r="N25" s="111">
        <f t="shared" si="5"/>
        <v>48700</v>
      </c>
      <c r="O25" s="111">
        <f t="shared" si="5"/>
        <v>0</v>
      </c>
      <c r="P25" s="111">
        <f t="shared" si="5"/>
        <v>0</v>
      </c>
      <c r="Q25" s="111">
        <f t="shared" si="5"/>
        <v>0</v>
      </c>
      <c r="R25" s="117">
        <f t="shared" si="1"/>
        <v>76350</v>
      </c>
      <c r="S25" s="15"/>
      <c r="T25" s="45">
        <f t="shared" ref="T25:Y25" si="6">IF(T24="",0,T24*T$23)</f>
        <v>0</v>
      </c>
      <c r="U25" s="111">
        <f t="shared" si="6"/>
        <v>27650</v>
      </c>
      <c r="V25" s="111">
        <f t="shared" si="6"/>
        <v>48700</v>
      </c>
      <c r="W25" s="141">
        <f t="shared" si="6"/>
        <v>81200</v>
      </c>
      <c r="X25" s="111">
        <f t="shared" si="6"/>
        <v>0</v>
      </c>
      <c r="Y25" s="111">
        <f t="shared" si="6"/>
        <v>0</v>
      </c>
      <c r="Z25" s="117">
        <f t="shared" si="2"/>
        <v>157550</v>
      </c>
      <c r="AA25" s="194"/>
      <c r="AB25" s="111">
        <f t="shared" ref="AB25:AG25" si="7">IF(AB24="",0,AB24*AB$23)</f>
        <v>0</v>
      </c>
      <c r="AC25" s="111">
        <f t="shared" si="7"/>
        <v>27650</v>
      </c>
      <c r="AD25" s="111">
        <f t="shared" si="7"/>
        <v>48700</v>
      </c>
      <c r="AE25" s="111">
        <f t="shared" si="7"/>
        <v>40600</v>
      </c>
      <c r="AF25" s="111">
        <f t="shared" si="7"/>
        <v>0</v>
      </c>
      <c r="AG25" s="111">
        <f t="shared" si="7"/>
        <v>0</v>
      </c>
      <c r="AH25" s="117">
        <f t="shared" si="3"/>
        <v>116950</v>
      </c>
      <c r="AI25" s="15"/>
    </row>
    <row r="26" spans="1:35" ht="15.65" customHeight="1" x14ac:dyDescent="0.2">
      <c r="B26" s="375" t="s">
        <v>111</v>
      </c>
      <c r="C26" s="376"/>
      <c r="D26" s="110"/>
      <c r="E26" s="110">
        <v>1</v>
      </c>
      <c r="F26" s="110">
        <v>2</v>
      </c>
      <c r="G26" s="110"/>
      <c r="H26" s="110">
        <v>2.5</v>
      </c>
      <c r="I26" s="110">
        <v>4.5</v>
      </c>
      <c r="J26" s="116">
        <f t="shared" si="0"/>
        <v>10</v>
      </c>
      <c r="K26" s="178"/>
      <c r="L26" s="110" t="str">
        <f>IF('01 国際開発'!D26=0,"",'01 国際開発'!D26)</f>
        <v/>
      </c>
      <c r="M26" s="110">
        <f>IF('01 国際開発'!E26=0,"",'01 国際開発'!E26)</f>
        <v>1</v>
      </c>
      <c r="N26" s="110">
        <f>IF('01 国際開発'!F26=0,"",'01 国際開発'!F26)</f>
        <v>2</v>
      </c>
      <c r="O26" s="110" t="str">
        <f>IF('01 国際開発'!G26=0,"",'01 国際開発'!G26)</f>
        <v/>
      </c>
      <c r="P26" s="110">
        <f>IF('01 国際開発'!H26=0,"",'01 国際開発'!H26)</f>
        <v>2.5</v>
      </c>
      <c r="Q26" s="110">
        <f>IF('01 国際開発'!I26=0,"",'01 国際開発'!I26)</f>
        <v>4.5</v>
      </c>
      <c r="R26" s="116">
        <f t="shared" si="1"/>
        <v>10</v>
      </c>
      <c r="S26" s="3"/>
      <c r="T26" s="189" t="str">
        <f>IF('02 福山'!D26=0,"",'02 福山'!D26)</f>
        <v/>
      </c>
      <c r="U26" s="190">
        <f>IF('02 福山'!E26=0,"",'02 福山'!E26)</f>
        <v>0.5</v>
      </c>
      <c r="V26" s="191">
        <f>IF('02 福山'!F26=0,"",'02 福山'!F26)</f>
        <v>1</v>
      </c>
      <c r="W26" s="192">
        <f>IF('02 福山'!G26=0,"",'02 福山'!G26)</f>
        <v>2</v>
      </c>
      <c r="X26" s="192">
        <f>IF('02 福山'!H26=0,"",'02 福山'!H26)</f>
        <v>3</v>
      </c>
      <c r="Y26" s="190">
        <f>IF('02 福山'!I26=0,"",'02 福山'!I26)</f>
        <v>6</v>
      </c>
      <c r="Z26" s="116">
        <f t="shared" si="2"/>
        <v>12.5</v>
      </c>
      <c r="AA26" s="193"/>
      <c r="AB26" s="110" t="str">
        <f>IF('03 八千代'!D26=0,"",'03 八千代'!D26)</f>
        <v/>
      </c>
      <c r="AC26" s="110">
        <f>IF('03 八千代'!E26=0,"",'03 八千代'!E26)</f>
        <v>0.5</v>
      </c>
      <c r="AD26" s="110">
        <f>IF('03 八千代'!F26=0,"",'03 八千代'!F26)</f>
        <v>1</v>
      </c>
      <c r="AE26" s="110">
        <f>IF('03 八千代'!G26=0,"",'03 八千代'!G26)</f>
        <v>1</v>
      </c>
      <c r="AF26" s="110">
        <f>IF('03 八千代'!H26=0,"",'03 八千代'!H26)</f>
        <v>2</v>
      </c>
      <c r="AG26" s="110">
        <f>IF('03 八千代'!I26=0,"",'03 八千代'!I26)</f>
        <v>4</v>
      </c>
      <c r="AH26" s="116">
        <f t="shared" si="3"/>
        <v>8.5</v>
      </c>
      <c r="AI26" s="3"/>
    </row>
    <row r="27" spans="1:35" ht="15.65" customHeight="1" x14ac:dyDescent="0.2">
      <c r="B27" s="383"/>
      <c r="C27" s="384"/>
      <c r="D27" s="111">
        <f t="shared" ref="D27:I27" si="8">IF(D26="",0,D26*D$23)</f>
        <v>0</v>
      </c>
      <c r="E27" s="111">
        <f t="shared" si="8"/>
        <v>55300</v>
      </c>
      <c r="F27" s="111">
        <f t="shared" si="8"/>
        <v>97400</v>
      </c>
      <c r="G27" s="111">
        <f t="shared" si="8"/>
        <v>0</v>
      </c>
      <c r="H27" s="111">
        <f t="shared" si="8"/>
        <v>81750</v>
      </c>
      <c r="I27" s="111">
        <f t="shared" si="8"/>
        <v>125550</v>
      </c>
      <c r="J27" s="117">
        <f t="shared" si="0"/>
        <v>360000</v>
      </c>
      <c r="K27" s="178"/>
      <c r="L27" s="111">
        <f t="shared" ref="L27:Q27" si="9">IF(L26="",0,L26*L$23)</f>
        <v>0</v>
      </c>
      <c r="M27" s="111">
        <f t="shared" si="9"/>
        <v>55300</v>
      </c>
      <c r="N27" s="111">
        <f t="shared" si="9"/>
        <v>97400</v>
      </c>
      <c r="O27" s="111">
        <f t="shared" si="9"/>
        <v>0</v>
      </c>
      <c r="P27" s="111">
        <f t="shared" si="9"/>
        <v>81750</v>
      </c>
      <c r="Q27" s="111">
        <f t="shared" si="9"/>
        <v>125550</v>
      </c>
      <c r="R27" s="117">
        <f t="shared" si="1"/>
        <v>360000</v>
      </c>
      <c r="S27" s="15"/>
      <c r="T27" s="45">
        <f t="shared" ref="T27:Y27" si="10">IF(T26="",0,T26*T$23)</f>
        <v>0</v>
      </c>
      <c r="U27" s="111">
        <f t="shared" si="10"/>
        <v>27650</v>
      </c>
      <c r="V27" s="111">
        <f t="shared" si="10"/>
        <v>48700</v>
      </c>
      <c r="W27" s="141">
        <f t="shared" si="10"/>
        <v>81200</v>
      </c>
      <c r="X27" s="111">
        <f t="shared" si="10"/>
        <v>98100</v>
      </c>
      <c r="Y27" s="111">
        <f t="shared" si="10"/>
        <v>167400</v>
      </c>
      <c r="Z27" s="117">
        <f t="shared" si="2"/>
        <v>423050</v>
      </c>
      <c r="AA27" s="194"/>
      <c r="AB27" s="111">
        <f t="shared" ref="AB27:AG27" si="11">IF(AB26="",0,AB26*AB$23)</f>
        <v>0</v>
      </c>
      <c r="AC27" s="111">
        <f t="shared" si="11"/>
        <v>27650</v>
      </c>
      <c r="AD27" s="111">
        <f t="shared" si="11"/>
        <v>48700</v>
      </c>
      <c r="AE27" s="111">
        <f t="shared" si="11"/>
        <v>40600</v>
      </c>
      <c r="AF27" s="111">
        <f t="shared" si="11"/>
        <v>65400</v>
      </c>
      <c r="AG27" s="111">
        <f t="shared" si="11"/>
        <v>111600</v>
      </c>
      <c r="AH27" s="117">
        <f t="shared" si="3"/>
        <v>293950</v>
      </c>
      <c r="AI27" s="15"/>
    </row>
    <row r="28" spans="1:35" ht="15.65" customHeight="1" x14ac:dyDescent="0.2">
      <c r="B28" s="375" t="s">
        <v>112</v>
      </c>
      <c r="C28" s="376"/>
      <c r="D28" s="110"/>
      <c r="E28" s="110">
        <v>1.5</v>
      </c>
      <c r="F28" s="110">
        <v>2.5</v>
      </c>
      <c r="G28" s="110"/>
      <c r="H28" s="110">
        <v>3.5</v>
      </c>
      <c r="I28" s="110">
        <v>4.5</v>
      </c>
      <c r="J28" s="116">
        <f t="shared" si="0"/>
        <v>12</v>
      </c>
      <c r="K28" s="178"/>
      <c r="L28" s="110" t="str">
        <f>IF('01 国際開発'!D28=0,"",'01 国際開発'!D28)</f>
        <v/>
      </c>
      <c r="M28" s="110">
        <f>IF('01 国際開発'!E28=0,"",'01 国際開発'!E28)</f>
        <v>1.5</v>
      </c>
      <c r="N28" s="110">
        <f>IF('01 国際開発'!F28=0,"",'01 国際開発'!F28)</f>
        <v>2.5</v>
      </c>
      <c r="O28" s="110" t="str">
        <f>IF('01 国際開発'!G28=0,"",'01 国際開発'!G28)</f>
        <v/>
      </c>
      <c r="P28" s="110">
        <f>IF('01 国際開発'!H28=0,"",'01 国際開発'!H28)</f>
        <v>3.5</v>
      </c>
      <c r="Q28" s="110">
        <f>IF('01 国際開発'!I28=0,"",'01 国際開発'!I28)</f>
        <v>4.5</v>
      </c>
      <c r="R28" s="116">
        <f t="shared" si="1"/>
        <v>12</v>
      </c>
      <c r="S28" s="3"/>
      <c r="T28" s="189" t="str">
        <f>IF('02 福山'!D28=0,"",'02 福山'!D28)</f>
        <v/>
      </c>
      <c r="U28" s="190">
        <f>IF('02 福山'!E28=0,"",'02 福山'!E28)</f>
        <v>0.5</v>
      </c>
      <c r="V28" s="191">
        <f>IF('02 福山'!F28=0,"",'02 福山'!F28)</f>
        <v>1</v>
      </c>
      <c r="W28" s="192">
        <f>IF('02 福山'!G28=0,"",'02 福山'!G28)</f>
        <v>1</v>
      </c>
      <c r="X28" s="192">
        <f>IF('02 福山'!H28=0,"",'02 福山'!H28)</f>
        <v>2</v>
      </c>
      <c r="Y28" s="190">
        <f>IF('02 福山'!I28=0,"",'02 福山'!I28)</f>
        <v>2</v>
      </c>
      <c r="Z28" s="116">
        <f t="shared" si="2"/>
        <v>6.5</v>
      </c>
      <c r="AA28" s="193"/>
      <c r="AB28" s="110" t="str">
        <f>IF('03 八千代'!D28=0,"",'03 八千代'!D28)</f>
        <v/>
      </c>
      <c r="AC28" s="110">
        <f>IF('03 八千代'!E28=0,"",'03 八千代'!E28)</f>
        <v>0.5</v>
      </c>
      <c r="AD28" s="110">
        <f>IF('03 八千代'!F28=0,"",'03 八千代'!F28)</f>
        <v>1</v>
      </c>
      <c r="AE28" s="110">
        <f>IF('03 八千代'!G28=0,"",'03 八千代'!G28)</f>
        <v>1</v>
      </c>
      <c r="AF28" s="110">
        <f>IF('03 八千代'!H28=0,"",'03 八千代'!H28)</f>
        <v>2</v>
      </c>
      <c r="AG28" s="110">
        <f>IF('03 八千代'!I28=0,"",'03 八千代'!I28)</f>
        <v>2</v>
      </c>
      <c r="AH28" s="116">
        <f t="shared" si="3"/>
        <v>6.5</v>
      </c>
      <c r="AI28" s="3"/>
    </row>
    <row r="29" spans="1:35" ht="15.65" customHeight="1" x14ac:dyDescent="0.2">
      <c r="B29" s="383"/>
      <c r="C29" s="384"/>
      <c r="D29" s="111">
        <f t="shared" ref="D29:I29" si="12">IF(D28="",0,D28*D$23)</f>
        <v>0</v>
      </c>
      <c r="E29" s="111">
        <f t="shared" si="12"/>
        <v>82950</v>
      </c>
      <c r="F29" s="111">
        <f t="shared" si="12"/>
        <v>121750</v>
      </c>
      <c r="G29" s="111">
        <f t="shared" si="12"/>
        <v>0</v>
      </c>
      <c r="H29" s="111">
        <f t="shared" si="12"/>
        <v>114450</v>
      </c>
      <c r="I29" s="111">
        <f t="shared" si="12"/>
        <v>125550</v>
      </c>
      <c r="J29" s="117">
        <f t="shared" si="0"/>
        <v>444700</v>
      </c>
      <c r="K29" s="178"/>
      <c r="L29" s="111">
        <f t="shared" ref="L29:Q29" si="13">IF(L28="",0,L28*L$23)</f>
        <v>0</v>
      </c>
      <c r="M29" s="111">
        <f t="shared" si="13"/>
        <v>82950</v>
      </c>
      <c r="N29" s="111">
        <f t="shared" si="13"/>
        <v>121750</v>
      </c>
      <c r="O29" s="111">
        <f t="shared" si="13"/>
        <v>0</v>
      </c>
      <c r="P29" s="111">
        <f t="shared" si="13"/>
        <v>114450</v>
      </c>
      <c r="Q29" s="111">
        <f t="shared" si="13"/>
        <v>125550</v>
      </c>
      <c r="R29" s="117">
        <f t="shared" si="1"/>
        <v>444700</v>
      </c>
      <c r="S29" s="15"/>
      <c r="T29" s="45">
        <f t="shared" ref="T29:Y29" si="14">IF(T28="",0,T28*T$23)</f>
        <v>0</v>
      </c>
      <c r="U29" s="111">
        <f t="shared" si="14"/>
        <v>27650</v>
      </c>
      <c r="V29" s="111">
        <f t="shared" si="14"/>
        <v>48700</v>
      </c>
      <c r="W29" s="141">
        <f t="shared" si="14"/>
        <v>40600</v>
      </c>
      <c r="X29" s="111">
        <f t="shared" si="14"/>
        <v>65400</v>
      </c>
      <c r="Y29" s="111">
        <f t="shared" si="14"/>
        <v>55800</v>
      </c>
      <c r="Z29" s="117">
        <f t="shared" si="2"/>
        <v>238150</v>
      </c>
      <c r="AA29" s="194"/>
      <c r="AB29" s="111">
        <f t="shared" ref="AB29:AG29" si="15">IF(AB28="",0,AB28*AB$23)</f>
        <v>0</v>
      </c>
      <c r="AC29" s="111">
        <f t="shared" si="15"/>
        <v>27650</v>
      </c>
      <c r="AD29" s="111">
        <f t="shared" si="15"/>
        <v>48700</v>
      </c>
      <c r="AE29" s="111">
        <f t="shared" si="15"/>
        <v>40600</v>
      </c>
      <c r="AF29" s="111">
        <f t="shared" si="15"/>
        <v>65400</v>
      </c>
      <c r="AG29" s="111">
        <f t="shared" si="15"/>
        <v>55800</v>
      </c>
      <c r="AH29" s="117">
        <f t="shared" si="3"/>
        <v>238150</v>
      </c>
      <c r="AI29" s="15"/>
    </row>
    <row r="30" spans="1:35" ht="15.65" customHeight="1" x14ac:dyDescent="0.2">
      <c r="B30" s="375" t="s">
        <v>113</v>
      </c>
      <c r="C30" s="376"/>
      <c r="D30" s="110"/>
      <c r="E30" s="110">
        <v>1</v>
      </c>
      <c r="F30" s="110">
        <v>1.5</v>
      </c>
      <c r="G30" s="110"/>
      <c r="H30" s="110">
        <v>2</v>
      </c>
      <c r="I30" s="110">
        <v>1.5</v>
      </c>
      <c r="J30" s="116">
        <f t="shared" si="0"/>
        <v>6</v>
      </c>
      <c r="K30" s="178"/>
      <c r="L30" s="110" t="str">
        <f>IF('01 国際開発'!D30=0,"",'01 国際開発'!D30)</f>
        <v/>
      </c>
      <c r="M30" s="110">
        <f>IF('01 国際開発'!E30=0,"",'01 国際開発'!E30)</f>
        <v>1</v>
      </c>
      <c r="N30" s="110">
        <f>IF('01 国際開発'!F30=0,"",'01 国際開発'!F30)</f>
        <v>1.5</v>
      </c>
      <c r="O30" s="110" t="str">
        <f>IF('01 国際開発'!G30=0,"",'01 国際開発'!G30)</f>
        <v/>
      </c>
      <c r="P30" s="110">
        <f>IF('01 国際開発'!H30=0,"",'01 国際開発'!H30)</f>
        <v>2</v>
      </c>
      <c r="Q30" s="110">
        <f>IF('01 国際開発'!I30=0,"",'01 国際開発'!I30)</f>
        <v>1.5</v>
      </c>
      <c r="R30" s="116">
        <f t="shared" si="1"/>
        <v>6</v>
      </c>
      <c r="S30" s="3"/>
      <c r="T30" s="189" t="str">
        <f>IF('02 福山'!D30=0,"",'02 福山'!D30)</f>
        <v/>
      </c>
      <c r="U30" s="190">
        <f>IF('02 福山'!E30=0,"",'02 福山'!E30)</f>
        <v>0.5</v>
      </c>
      <c r="V30" s="191">
        <f>IF('02 福山'!F30=0,"",'02 福山'!F30)</f>
        <v>1</v>
      </c>
      <c r="W30" s="192">
        <f>IF('02 福山'!G30=0,"",'02 福山'!G30)</f>
        <v>2</v>
      </c>
      <c r="X30" s="192">
        <f>IF('02 福山'!H30=0,"",'02 福山'!H30)</f>
        <v>4</v>
      </c>
      <c r="Y30" s="190">
        <f>IF('02 福山'!I30=0,"",'02 福山'!I30)</f>
        <v>6</v>
      </c>
      <c r="Z30" s="116">
        <f t="shared" si="2"/>
        <v>13.5</v>
      </c>
      <c r="AA30" s="193"/>
      <c r="AB30" s="110" t="str">
        <f>IF('03 八千代'!D30=0,"",'03 八千代'!D30)</f>
        <v/>
      </c>
      <c r="AC30" s="110">
        <f>IF('03 八千代'!E30=0,"",'03 八千代'!E30)</f>
        <v>0.5</v>
      </c>
      <c r="AD30" s="110">
        <f>IF('03 八千代'!F30=0,"",'03 八千代'!F30)</f>
        <v>1</v>
      </c>
      <c r="AE30" s="110">
        <f>IF('03 八千代'!G30=0,"",'03 八千代'!G30)</f>
        <v>1</v>
      </c>
      <c r="AF30" s="110">
        <f>IF('03 八千代'!H30=0,"",'03 八千代'!H30)</f>
        <v>2</v>
      </c>
      <c r="AG30" s="110">
        <f>IF('03 八千代'!I30=0,"",'03 八千代'!I30)</f>
        <v>4</v>
      </c>
      <c r="AH30" s="116">
        <f t="shared" si="3"/>
        <v>8.5</v>
      </c>
      <c r="AI30" s="3"/>
    </row>
    <row r="31" spans="1:35" ht="15.65" customHeight="1" x14ac:dyDescent="0.2">
      <c r="B31" s="383"/>
      <c r="C31" s="384"/>
      <c r="D31" s="111">
        <f t="shared" ref="D31:I31" si="16">IF(D30="",0,D30*D$23)</f>
        <v>0</v>
      </c>
      <c r="E31" s="111">
        <f t="shared" si="16"/>
        <v>55300</v>
      </c>
      <c r="F31" s="111">
        <f t="shared" si="16"/>
        <v>73050</v>
      </c>
      <c r="G31" s="111">
        <f t="shared" si="16"/>
        <v>0</v>
      </c>
      <c r="H31" s="111">
        <f t="shared" si="16"/>
        <v>65400</v>
      </c>
      <c r="I31" s="111">
        <f t="shared" si="16"/>
        <v>41850</v>
      </c>
      <c r="J31" s="117">
        <f t="shared" si="0"/>
        <v>235600</v>
      </c>
      <c r="K31" s="178"/>
      <c r="L31" s="111">
        <f t="shared" ref="L31:Q31" si="17">IF(L30="",0,L30*L$23)</f>
        <v>0</v>
      </c>
      <c r="M31" s="111">
        <f t="shared" si="17"/>
        <v>55300</v>
      </c>
      <c r="N31" s="111">
        <f t="shared" si="17"/>
        <v>73050</v>
      </c>
      <c r="O31" s="111">
        <f t="shared" si="17"/>
        <v>0</v>
      </c>
      <c r="P31" s="111">
        <f t="shared" si="17"/>
        <v>65400</v>
      </c>
      <c r="Q31" s="111">
        <f t="shared" si="17"/>
        <v>41850</v>
      </c>
      <c r="R31" s="117">
        <f t="shared" si="1"/>
        <v>235600</v>
      </c>
      <c r="S31" s="15"/>
      <c r="T31" s="45">
        <f t="shared" ref="T31:Y31" si="18">IF(T30="",0,T30*T$23)</f>
        <v>0</v>
      </c>
      <c r="U31" s="111">
        <f t="shared" si="18"/>
        <v>27650</v>
      </c>
      <c r="V31" s="111">
        <f t="shared" si="18"/>
        <v>48700</v>
      </c>
      <c r="W31" s="141">
        <f t="shared" si="18"/>
        <v>81200</v>
      </c>
      <c r="X31" s="111">
        <f t="shared" si="18"/>
        <v>130800</v>
      </c>
      <c r="Y31" s="111">
        <f t="shared" si="18"/>
        <v>167400</v>
      </c>
      <c r="Z31" s="117">
        <f t="shared" si="2"/>
        <v>455750</v>
      </c>
      <c r="AA31" s="194"/>
      <c r="AB31" s="111">
        <f t="shared" ref="AB31:AG31" si="19">IF(AB30="",0,AB30*AB$23)</f>
        <v>0</v>
      </c>
      <c r="AC31" s="111">
        <f t="shared" si="19"/>
        <v>27650</v>
      </c>
      <c r="AD31" s="111">
        <f t="shared" si="19"/>
        <v>48700</v>
      </c>
      <c r="AE31" s="111">
        <f t="shared" si="19"/>
        <v>40600</v>
      </c>
      <c r="AF31" s="111">
        <f t="shared" si="19"/>
        <v>65400</v>
      </c>
      <c r="AG31" s="111">
        <f t="shared" si="19"/>
        <v>111600</v>
      </c>
      <c r="AH31" s="117">
        <f t="shared" si="3"/>
        <v>293950</v>
      </c>
      <c r="AI31" s="15"/>
    </row>
    <row r="32" spans="1:35" ht="15.65" customHeight="1" x14ac:dyDescent="0.2">
      <c r="B32" s="385" t="s">
        <v>114</v>
      </c>
      <c r="C32" s="376"/>
      <c r="D32" s="110"/>
      <c r="E32" s="110">
        <v>1</v>
      </c>
      <c r="F32" s="110">
        <v>2</v>
      </c>
      <c r="G32" s="110"/>
      <c r="H32" s="110">
        <v>4</v>
      </c>
      <c r="I32" s="110">
        <v>4</v>
      </c>
      <c r="J32" s="116">
        <f t="shared" si="0"/>
        <v>11</v>
      </c>
      <c r="K32" s="178"/>
      <c r="L32" s="110" t="str">
        <f>IF('01 国際開発'!D32=0,"",'01 国際開発'!D32)</f>
        <v/>
      </c>
      <c r="M32" s="110">
        <f>IF('01 国際開発'!E32=0,"",'01 国際開発'!E32)</f>
        <v>1</v>
      </c>
      <c r="N32" s="110">
        <f>IF('01 国際開発'!F32=0,"",'01 国際開発'!F32)</f>
        <v>2</v>
      </c>
      <c r="O32" s="110" t="str">
        <f>IF('01 国際開発'!G32=0,"",'01 国際開発'!G32)</f>
        <v/>
      </c>
      <c r="P32" s="110">
        <f>IF('01 国際開発'!H32=0,"",'01 国際開発'!H32)</f>
        <v>4</v>
      </c>
      <c r="Q32" s="110">
        <f>IF('01 国際開発'!I32=0,"",'01 国際開発'!I32)</f>
        <v>4</v>
      </c>
      <c r="R32" s="116">
        <f t="shared" si="1"/>
        <v>11</v>
      </c>
      <c r="S32" s="3"/>
      <c r="T32" s="189" t="str">
        <f>IF('02 福山'!D32=0,"",'02 福山'!D32)</f>
        <v/>
      </c>
      <c r="U32" s="190">
        <f>IF('02 福山'!E32=0,"",'02 福山'!E32)</f>
        <v>1</v>
      </c>
      <c r="V32" s="191">
        <f>IF('02 福山'!F32=0,"",'02 福山'!F32)</f>
        <v>1</v>
      </c>
      <c r="W32" s="192">
        <f>IF('02 福山'!G32=0,"",'02 福山'!G32)</f>
        <v>2</v>
      </c>
      <c r="X32" s="192">
        <f>IF('02 福山'!H32=0,"",'02 福山'!H32)</f>
        <v>3</v>
      </c>
      <c r="Y32" s="190">
        <f>IF('02 福山'!I32=0,"",'02 福山'!I32)</f>
        <v>3</v>
      </c>
      <c r="Z32" s="116">
        <f t="shared" si="2"/>
        <v>10</v>
      </c>
      <c r="AA32" s="193"/>
      <c r="AB32" s="110" t="str">
        <f>IF('03 八千代'!D32=0,"",'03 八千代'!D32)</f>
        <v/>
      </c>
      <c r="AC32" s="110">
        <f>IF('03 八千代'!E32=0,"",'03 八千代'!E32)</f>
        <v>2</v>
      </c>
      <c r="AD32" s="110">
        <f>IF('03 八千代'!F32=0,"",'03 八千代'!F32)</f>
        <v>2</v>
      </c>
      <c r="AE32" s="110">
        <f>IF('03 八千代'!G32=0,"",'03 八千代'!G32)</f>
        <v>2</v>
      </c>
      <c r="AF32" s="110">
        <f>IF('03 八千代'!H32=0,"",'03 八千代'!H32)</f>
        <v>3</v>
      </c>
      <c r="AG32" s="110">
        <f>IF('03 八千代'!I32=0,"",'03 八千代'!I32)</f>
        <v>3</v>
      </c>
      <c r="AH32" s="116">
        <f t="shared" si="3"/>
        <v>12</v>
      </c>
      <c r="AI32" s="3"/>
    </row>
    <row r="33" spans="2:35" ht="15.65" customHeight="1" x14ac:dyDescent="0.2">
      <c r="B33" s="383"/>
      <c r="C33" s="384"/>
      <c r="D33" s="111">
        <f t="shared" ref="D33:I33" si="20">IF(D32="",0,D32*D$23)</f>
        <v>0</v>
      </c>
      <c r="E33" s="111">
        <f t="shared" si="20"/>
        <v>55300</v>
      </c>
      <c r="F33" s="111">
        <f t="shared" si="20"/>
        <v>97400</v>
      </c>
      <c r="G33" s="111">
        <f t="shared" si="20"/>
        <v>0</v>
      </c>
      <c r="H33" s="111">
        <f t="shared" si="20"/>
        <v>130800</v>
      </c>
      <c r="I33" s="111">
        <f t="shared" si="20"/>
        <v>111600</v>
      </c>
      <c r="J33" s="117">
        <f t="shared" si="0"/>
        <v>395100</v>
      </c>
      <c r="K33" s="178"/>
      <c r="L33" s="111">
        <f t="shared" ref="L33:Q33" si="21">IF(L32="",0,L32*L$23)</f>
        <v>0</v>
      </c>
      <c r="M33" s="111">
        <f t="shared" si="21"/>
        <v>55300</v>
      </c>
      <c r="N33" s="111">
        <f t="shared" si="21"/>
        <v>97400</v>
      </c>
      <c r="O33" s="111">
        <f t="shared" si="21"/>
        <v>0</v>
      </c>
      <c r="P33" s="111">
        <f t="shared" si="21"/>
        <v>130800</v>
      </c>
      <c r="Q33" s="111">
        <f t="shared" si="21"/>
        <v>111600</v>
      </c>
      <c r="R33" s="117">
        <f t="shared" si="1"/>
        <v>395100</v>
      </c>
      <c r="S33" s="15"/>
      <c r="T33" s="45">
        <f t="shared" ref="T33:Y33" si="22">IF(T32="",0,T32*T$23)</f>
        <v>0</v>
      </c>
      <c r="U33" s="111">
        <f t="shared" si="22"/>
        <v>55300</v>
      </c>
      <c r="V33" s="111">
        <f t="shared" si="22"/>
        <v>48700</v>
      </c>
      <c r="W33" s="141">
        <f t="shared" si="22"/>
        <v>81200</v>
      </c>
      <c r="X33" s="111">
        <f t="shared" si="22"/>
        <v>98100</v>
      </c>
      <c r="Y33" s="111">
        <f t="shared" si="22"/>
        <v>83700</v>
      </c>
      <c r="Z33" s="117">
        <f t="shared" si="2"/>
        <v>367000</v>
      </c>
      <c r="AA33" s="194"/>
      <c r="AB33" s="111">
        <f t="shared" ref="AB33:AG33" si="23">IF(AB32="",0,AB32*AB$23)</f>
        <v>0</v>
      </c>
      <c r="AC33" s="111">
        <f t="shared" si="23"/>
        <v>110600</v>
      </c>
      <c r="AD33" s="111">
        <f t="shared" si="23"/>
        <v>97400</v>
      </c>
      <c r="AE33" s="111">
        <f t="shared" si="23"/>
        <v>81200</v>
      </c>
      <c r="AF33" s="111">
        <f t="shared" si="23"/>
        <v>98100</v>
      </c>
      <c r="AG33" s="111">
        <f t="shared" si="23"/>
        <v>83700</v>
      </c>
      <c r="AH33" s="117">
        <f t="shared" si="3"/>
        <v>471000</v>
      </c>
      <c r="AI33" s="15"/>
    </row>
    <row r="34" spans="2:35" ht="15.65" customHeight="1" x14ac:dyDescent="0.2">
      <c r="B34" s="385" t="s">
        <v>115</v>
      </c>
      <c r="C34" s="376"/>
      <c r="D34" s="110"/>
      <c r="E34" s="110">
        <v>2</v>
      </c>
      <c r="F34" s="110">
        <v>6.5</v>
      </c>
      <c r="G34" s="110"/>
      <c r="H34" s="110">
        <v>8</v>
      </c>
      <c r="I34" s="110">
        <v>8</v>
      </c>
      <c r="J34" s="116">
        <f t="shared" si="0"/>
        <v>24.5</v>
      </c>
      <c r="K34" s="178"/>
      <c r="L34" s="110" t="str">
        <f>IF('01 国際開発'!D34=0,"",'01 国際開発'!D34)</f>
        <v/>
      </c>
      <c r="M34" s="110">
        <f>IF('01 国際開発'!E34=0,"",'01 国際開発'!E34)</f>
        <v>2</v>
      </c>
      <c r="N34" s="110">
        <f>IF('01 国際開発'!F34=0,"",'01 国際開発'!F34)</f>
        <v>6.5</v>
      </c>
      <c r="O34" s="110" t="str">
        <f>IF('01 国際開発'!G34=0,"",'01 国際開発'!G34)</f>
        <v/>
      </c>
      <c r="P34" s="110">
        <f>IF('01 国際開発'!H34=0,"",'01 国際開発'!H34)</f>
        <v>8</v>
      </c>
      <c r="Q34" s="110">
        <f>IF('01 国際開発'!I34=0,"",'01 国際開発'!I34)</f>
        <v>8</v>
      </c>
      <c r="R34" s="116">
        <f t="shared" si="1"/>
        <v>24.5</v>
      </c>
      <c r="S34" s="3"/>
      <c r="T34" s="189" t="str">
        <f>IF('02 福山'!D34=0,"",'02 福山'!D34)</f>
        <v/>
      </c>
      <c r="U34" s="190">
        <f>IF('02 福山'!E34=0,"",'02 福山'!E34)</f>
        <v>2</v>
      </c>
      <c r="V34" s="191">
        <f>IF('02 福山'!F34=0,"",'02 福山'!F34)</f>
        <v>2</v>
      </c>
      <c r="W34" s="192">
        <f>IF('02 福山'!G34=0,"",'02 福山'!G34)</f>
        <v>4</v>
      </c>
      <c r="X34" s="192">
        <f>IF('02 福山'!H34=0,"",'02 福山'!H34)</f>
        <v>4</v>
      </c>
      <c r="Y34" s="190">
        <f>IF('02 福山'!I34=0,"",'02 福山'!I34)</f>
        <v>8</v>
      </c>
      <c r="Z34" s="116">
        <f t="shared" si="2"/>
        <v>20</v>
      </c>
      <c r="AA34" s="193"/>
      <c r="AB34" s="110" t="str">
        <f>IF('03 八千代'!D34=0,"",'03 八千代'!D34)</f>
        <v/>
      </c>
      <c r="AC34" s="110">
        <f>IF('03 八千代'!E34=0,"",'03 八千代'!E34)</f>
        <v>1.5</v>
      </c>
      <c r="AD34" s="110">
        <f>IF('03 八千代'!F34=0,"",'03 八千代'!F34)</f>
        <v>3</v>
      </c>
      <c r="AE34" s="110">
        <f>IF('03 八千代'!G34=0,"",'03 八千代'!G34)</f>
        <v>3</v>
      </c>
      <c r="AF34" s="110">
        <f>IF('03 八千代'!H34=0,"",'03 八千代'!H34)</f>
        <v>6</v>
      </c>
      <c r="AG34" s="110">
        <f>IF('03 八千代'!I34=0,"",'03 八千代'!I34)</f>
        <v>6</v>
      </c>
      <c r="AH34" s="116">
        <f t="shared" si="3"/>
        <v>19.5</v>
      </c>
      <c r="AI34" s="3"/>
    </row>
    <row r="35" spans="2:35" ht="15.65" customHeight="1" x14ac:dyDescent="0.2">
      <c r="B35" s="383"/>
      <c r="C35" s="384"/>
      <c r="D35" s="111">
        <f t="shared" ref="D35:I35" si="24">IF(D34="",0,D34*D$23)</f>
        <v>0</v>
      </c>
      <c r="E35" s="111">
        <f t="shared" si="24"/>
        <v>110600</v>
      </c>
      <c r="F35" s="111">
        <f t="shared" si="24"/>
        <v>316550</v>
      </c>
      <c r="G35" s="111">
        <f t="shared" si="24"/>
        <v>0</v>
      </c>
      <c r="H35" s="111">
        <f t="shared" si="24"/>
        <v>261600</v>
      </c>
      <c r="I35" s="111">
        <f t="shared" si="24"/>
        <v>223200</v>
      </c>
      <c r="J35" s="117">
        <f t="shared" si="0"/>
        <v>911950</v>
      </c>
      <c r="K35" s="178"/>
      <c r="L35" s="111">
        <f t="shared" ref="L35:Q35" si="25">IF(L34="",0,L34*L$23)</f>
        <v>0</v>
      </c>
      <c r="M35" s="111">
        <f t="shared" si="25"/>
        <v>110600</v>
      </c>
      <c r="N35" s="111">
        <f t="shared" si="25"/>
        <v>316550</v>
      </c>
      <c r="O35" s="111">
        <f t="shared" si="25"/>
        <v>0</v>
      </c>
      <c r="P35" s="111">
        <f t="shared" si="25"/>
        <v>261600</v>
      </c>
      <c r="Q35" s="111">
        <f t="shared" si="25"/>
        <v>223200</v>
      </c>
      <c r="R35" s="117">
        <f t="shared" si="1"/>
        <v>911950</v>
      </c>
      <c r="S35" s="15"/>
      <c r="T35" s="45">
        <f t="shared" ref="T35:Y35" si="26">IF(T34="",0,T34*T$23)</f>
        <v>0</v>
      </c>
      <c r="U35" s="111">
        <f t="shared" si="26"/>
        <v>110600</v>
      </c>
      <c r="V35" s="111">
        <f t="shared" si="26"/>
        <v>97400</v>
      </c>
      <c r="W35" s="141">
        <f t="shared" si="26"/>
        <v>162400</v>
      </c>
      <c r="X35" s="111">
        <f t="shared" si="26"/>
        <v>130800</v>
      </c>
      <c r="Y35" s="111">
        <f t="shared" si="26"/>
        <v>223200</v>
      </c>
      <c r="Z35" s="117">
        <f t="shared" si="2"/>
        <v>724400</v>
      </c>
      <c r="AA35" s="194"/>
      <c r="AB35" s="111">
        <f t="shared" ref="AB35:AG35" si="27">IF(AB34="",0,AB34*AB$23)</f>
        <v>0</v>
      </c>
      <c r="AC35" s="111">
        <f t="shared" si="27"/>
        <v>82950</v>
      </c>
      <c r="AD35" s="111">
        <f t="shared" si="27"/>
        <v>146100</v>
      </c>
      <c r="AE35" s="111">
        <f t="shared" si="27"/>
        <v>121800</v>
      </c>
      <c r="AF35" s="111">
        <f t="shared" si="27"/>
        <v>196200</v>
      </c>
      <c r="AG35" s="111">
        <f t="shared" si="27"/>
        <v>167400</v>
      </c>
      <c r="AH35" s="117">
        <f t="shared" si="3"/>
        <v>714450</v>
      </c>
      <c r="AI35" s="15"/>
    </row>
    <row r="36" spans="2:35" ht="15.65" customHeight="1" x14ac:dyDescent="0.2">
      <c r="B36" s="385" t="s">
        <v>116</v>
      </c>
      <c r="C36" s="376"/>
      <c r="D36" s="110"/>
      <c r="E36" s="110">
        <v>1</v>
      </c>
      <c r="F36" s="110">
        <v>1.5</v>
      </c>
      <c r="G36" s="110"/>
      <c r="H36" s="110">
        <v>2</v>
      </c>
      <c r="I36" s="110">
        <v>1</v>
      </c>
      <c r="J36" s="116">
        <f t="shared" si="0"/>
        <v>5.5</v>
      </c>
      <c r="K36" s="178"/>
      <c r="L36" s="110" t="str">
        <f>IF('01 国際開発'!D36=0,"",'01 国際開発'!D36)</f>
        <v/>
      </c>
      <c r="M36" s="110">
        <f>IF('01 国際開発'!E36=0,"",'01 国際開発'!E36)</f>
        <v>1</v>
      </c>
      <c r="N36" s="110">
        <f>IF('01 国際開発'!F36=0,"",'01 国際開発'!F36)</f>
        <v>1.5</v>
      </c>
      <c r="O36" s="110" t="str">
        <f>IF('01 国際開発'!G36=0,"",'01 国際開発'!G36)</f>
        <v/>
      </c>
      <c r="P36" s="110">
        <f>IF('01 国際開発'!H36=0,"",'01 国際開発'!H36)</f>
        <v>2</v>
      </c>
      <c r="Q36" s="110">
        <f>IF('01 国際開発'!I36=0,"",'01 国際開発'!I36)</f>
        <v>1</v>
      </c>
      <c r="R36" s="116">
        <f t="shared" si="1"/>
        <v>5.5</v>
      </c>
      <c r="S36" s="3"/>
      <c r="T36" s="189" t="str">
        <f>IF('02 福山'!D36=0,"",'02 福山'!D36)</f>
        <v/>
      </c>
      <c r="U36" s="190">
        <f>IF('02 福山'!E36=0,"",'02 福山'!E36)</f>
        <v>1</v>
      </c>
      <c r="V36" s="191">
        <f>IF('02 福山'!F36=0,"",'02 福山'!F36)</f>
        <v>2</v>
      </c>
      <c r="W36" s="192">
        <f>IF('02 福山'!G36=0,"",'02 福山'!G36)</f>
        <v>4</v>
      </c>
      <c r="X36" s="192">
        <f>IF('02 福山'!H36=0,"",'02 福山'!H36)</f>
        <v>6</v>
      </c>
      <c r="Y36" s="190">
        <f>IF('02 福山'!I36=0,"",'02 福山'!I36)</f>
        <v>12</v>
      </c>
      <c r="Z36" s="116">
        <f t="shared" si="2"/>
        <v>25</v>
      </c>
      <c r="AA36" s="193"/>
      <c r="AB36" s="110" t="str">
        <f>IF('03 八千代'!D36=0,"",'03 八千代'!D36)</f>
        <v/>
      </c>
      <c r="AC36" s="110">
        <f>IF('03 八千代'!E36=0,"",'03 八千代'!E36)</f>
        <v>1</v>
      </c>
      <c r="AD36" s="110">
        <f>IF('03 八千代'!F36=0,"",'03 八千代'!F36)</f>
        <v>2</v>
      </c>
      <c r="AE36" s="110">
        <f>IF('03 八千代'!G36=0,"",'03 八千代'!G36)</f>
        <v>2</v>
      </c>
      <c r="AF36" s="110">
        <f>IF('03 八千代'!H36=0,"",'03 八千代'!H36)</f>
        <v>4</v>
      </c>
      <c r="AG36" s="110">
        <f>IF('03 八千代'!I36=0,"",'03 八千代'!I36)</f>
        <v>4</v>
      </c>
      <c r="AH36" s="116">
        <f t="shared" si="3"/>
        <v>13</v>
      </c>
      <c r="AI36" s="3"/>
    </row>
    <row r="37" spans="2:35" ht="15.65" customHeight="1" x14ac:dyDescent="0.2">
      <c r="B37" s="383"/>
      <c r="C37" s="384"/>
      <c r="D37" s="111">
        <f t="shared" ref="D37:I37" si="28">IF(D36="",0,D36*D$23)</f>
        <v>0</v>
      </c>
      <c r="E37" s="111">
        <f t="shared" si="28"/>
        <v>55300</v>
      </c>
      <c r="F37" s="111">
        <f t="shared" si="28"/>
        <v>73050</v>
      </c>
      <c r="G37" s="111">
        <f t="shared" si="28"/>
        <v>0</v>
      </c>
      <c r="H37" s="111">
        <f t="shared" si="28"/>
        <v>65400</v>
      </c>
      <c r="I37" s="111">
        <f t="shared" si="28"/>
        <v>27900</v>
      </c>
      <c r="J37" s="117">
        <f t="shared" si="0"/>
        <v>221650</v>
      </c>
      <c r="K37" s="178"/>
      <c r="L37" s="111">
        <f t="shared" ref="L37:Q37" si="29">IF(L36="",0,L36*L$23)</f>
        <v>0</v>
      </c>
      <c r="M37" s="111">
        <f t="shared" si="29"/>
        <v>55300</v>
      </c>
      <c r="N37" s="111">
        <f t="shared" si="29"/>
        <v>73050</v>
      </c>
      <c r="O37" s="111">
        <f t="shared" si="29"/>
        <v>0</v>
      </c>
      <c r="P37" s="111">
        <f t="shared" si="29"/>
        <v>65400</v>
      </c>
      <c r="Q37" s="111">
        <f t="shared" si="29"/>
        <v>27900</v>
      </c>
      <c r="R37" s="117">
        <f t="shared" si="1"/>
        <v>221650</v>
      </c>
      <c r="S37" s="15"/>
      <c r="T37" s="45">
        <f t="shared" ref="T37:Y37" si="30">IF(T36="",0,T36*T$23)</f>
        <v>0</v>
      </c>
      <c r="U37" s="111">
        <f t="shared" si="30"/>
        <v>55300</v>
      </c>
      <c r="V37" s="111">
        <f t="shared" si="30"/>
        <v>97400</v>
      </c>
      <c r="W37" s="141">
        <f t="shared" si="30"/>
        <v>162400</v>
      </c>
      <c r="X37" s="111">
        <f t="shared" si="30"/>
        <v>196200</v>
      </c>
      <c r="Y37" s="111">
        <f t="shared" si="30"/>
        <v>334800</v>
      </c>
      <c r="Z37" s="117">
        <f t="shared" si="2"/>
        <v>846100</v>
      </c>
      <c r="AA37" s="194"/>
      <c r="AB37" s="111">
        <f t="shared" ref="AB37:AG37" si="31">IF(AB36="",0,AB36*AB$23)</f>
        <v>0</v>
      </c>
      <c r="AC37" s="111">
        <f t="shared" si="31"/>
        <v>55300</v>
      </c>
      <c r="AD37" s="111">
        <f t="shared" si="31"/>
        <v>97400</v>
      </c>
      <c r="AE37" s="111">
        <f t="shared" si="31"/>
        <v>81200</v>
      </c>
      <c r="AF37" s="111">
        <f t="shared" si="31"/>
        <v>130800</v>
      </c>
      <c r="AG37" s="111">
        <f t="shared" si="31"/>
        <v>111600</v>
      </c>
      <c r="AH37" s="117">
        <f t="shared" si="3"/>
        <v>476300</v>
      </c>
      <c r="AI37" s="15"/>
    </row>
    <row r="38" spans="2:35" ht="15.65" customHeight="1" x14ac:dyDescent="0.2">
      <c r="B38" s="385" t="s">
        <v>117</v>
      </c>
      <c r="C38" s="376"/>
      <c r="D38" s="110"/>
      <c r="E38" s="110">
        <v>0.5</v>
      </c>
      <c r="F38" s="110">
        <v>1</v>
      </c>
      <c r="G38" s="110"/>
      <c r="H38" s="110">
        <v>1.5</v>
      </c>
      <c r="I38" s="110">
        <v>1.5</v>
      </c>
      <c r="J38" s="116">
        <f t="shared" si="0"/>
        <v>4.5</v>
      </c>
      <c r="K38" s="178"/>
      <c r="L38" s="110" t="str">
        <f>IF('01 国際開発'!D38=0,"",'01 国際開発'!D38)</f>
        <v/>
      </c>
      <c r="M38" s="110">
        <f>IF('01 国際開発'!E38=0,"",'01 国際開発'!E38)</f>
        <v>0.5</v>
      </c>
      <c r="N38" s="110">
        <f>IF('01 国際開発'!F38=0,"",'01 国際開発'!F38)</f>
        <v>1</v>
      </c>
      <c r="O38" s="110" t="str">
        <f>IF('01 国際開発'!G38=0,"",'01 国際開発'!G38)</f>
        <v/>
      </c>
      <c r="P38" s="110">
        <f>IF('01 国際開発'!H38=0,"",'01 国際開発'!H38)</f>
        <v>1.5</v>
      </c>
      <c r="Q38" s="110">
        <f>IF('01 国際開発'!I38=0,"",'01 国際開発'!I38)</f>
        <v>1.5</v>
      </c>
      <c r="R38" s="116">
        <f t="shared" si="1"/>
        <v>4.5</v>
      </c>
      <c r="S38" s="3"/>
      <c r="T38" s="189" t="str">
        <f>IF('02 福山'!D38=0,"",'02 福山'!D38)</f>
        <v/>
      </c>
      <c r="U38" s="190">
        <f>IF('02 福山'!E38=0,"",'02 福山'!E38)</f>
        <v>0.5</v>
      </c>
      <c r="V38" s="191">
        <f>IF('02 福山'!F38=0,"",'02 福山'!F38)</f>
        <v>0.5</v>
      </c>
      <c r="W38" s="192">
        <f>IF('02 福山'!G38=0,"",'02 福山'!G38)</f>
        <v>1</v>
      </c>
      <c r="X38" s="192">
        <f>IF('02 福山'!H38=0,"",'02 福山'!H38)</f>
        <v>1</v>
      </c>
      <c r="Y38" s="190">
        <f>IF('02 福山'!I38=0,"",'02 福山'!I38)</f>
        <v>1</v>
      </c>
      <c r="Z38" s="116">
        <f t="shared" si="2"/>
        <v>4</v>
      </c>
      <c r="AA38" s="193"/>
      <c r="AB38" s="110" t="str">
        <f>IF('03 八千代'!D38=0,"",'03 八千代'!D38)</f>
        <v/>
      </c>
      <c r="AC38" s="110">
        <f>IF('03 八千代'!E38=0,"",'03 八千代'!E38)</f>
        <v>0.5</v>
      </c>
      <c r="AD38" s="110" t="str">
        <f>IF('03 八千代'!F38=0,"",'03 八千代'!F38)</f>
        <v/>
      </c>
      <c r="AE38" s="110">
        <f>IF('03 八千代'!G38=0,"",'03 八千代'!G38)</f>
        <v>2</v>
      </c>
      <c r="AF38" s="110">
        <f>IF('03 八千代'!H38=0,"",'03 八千代'!H38)</f>
        <v>3</v>
      </c>
      <c r="AG38" s="110">
        <f>IF('03 八千代'!I38=0,"",'03 八千代'!I38)</f>
        <v>3</v>
      </c>
      <c r="AH38" s="116">
        <f t="shared" si="3"/>
        <v>8.5</v>
      </c>
      <c r="AI38" s="3"/>
    </row>
    <row r="39" spans="2:35" ht="15.65" customHeight="1" x14ac:dyDescent="0.2">
      <c r="B39" s="383"/>
      <c r="C39" s="384"/>
      <c r="D39" s="111">
        <f t="shared" ref="D39:I39" si="32">IF(D38="",0,D38*D$23)</f>
        <v>0</v>
      </c>
      <c r="E39" s="111">
        <f t="shared" si="32"/>
        <v>27650</v>
      </c>
      <c r="F39" s="111">
        <f t="shared" si="32"/>
        <v>48700</v>
      </c>
      <c r="G39" s="111">
        <f t="shared" si="32"/>
        <v>0</v>
      </c>
      <c r="H39" s="111">
        <f t="shared" si="32"/>
        <v>49050</v>
      </c>
      <c r="I39" s="111">
        <f t="shared" si="32"/>
        <v>41850</v>
      </c>
      <c r="J39" s="117">
        <f t="shared" si="0"/>
        <v>167250</v>
      </c>
      <c r="K39" s="178"/>
      <c r="L39" s="111">
        <f t="shared" ref="L39:Q39" si="33">IF(L38="",0,L38*L$23)</f>
        <v>0</v>
      </c>
      <c r="M39" s="111">
        <f t="shared" si="33"/>
        <v>27650</v>
      </c>
      <c r="N39" s="111">
        <f t="shared" si="33"/>
        <v>48700</v>
      </c>
      <c r="O39" s="111">
        <f t="shared" si="33"/>
        <v>0</v>
      </c>
      <c r="P39" s="111">
        <f t="shared" si="33"/>
        <v>49050</v>
      </c>
      <c r="Q39" s="111">
        <f t="shared" si="33"/>
        <v>41850</v>
      </c>
      <c r="R39" s="117">
        <f t="shared" si="1"/>
        <v>167250</v>
      </c>
      <c r="S39" s="15"/>
      <c r="T39" s="45">
        <f t="shared" ref="T39:Y39" si="34">IF(T38="",0,T38*T$23)</f>
        <v>0</v>
      </c>
      <c r="U39" s="111">
        <f t="shared" si="34"/>
        <v>27650</v>
      </c>
      <c r="V39" s="111">
        <f t="shared" si="34"/>
        <v>24350</v>
      </c>
      <c r="W39" s="141">
        <f t="shared" si="34"/>
        <v>40600</v>
      </c>
      <c r="X39" s="111">
        <f t="shared" si="34"/>
        <v>32700</v>
      </c>
      <c r="Y39" s="111">
        <f t="shared" si="34"/>
        <v>27900</v>
      </c>
      <c r="Z39" s="117">
        <f t="shared" si="2"/>
        <v>153200</v>
      </c>
      <c r="AA39" s="194"/>
      <c r="AB39" s="111">
        <f t="shared" ref="AB39:AG39" si="35">IF(AB38="",0,AB38*AB$23)</f>
        <v>0</v>
      </c>
      <c r="AC39" s="111">
        <f t="shared" si="35"/>
        <v>27650</v>
      </c>
      <c r="AD39" s="111">
        <f t="shared" si="35"/>
        <v>0</v>
      </c>
      <c r="AE39" s="111">
        <f t="shared" si="35"/>
        <v>81200</v>
      </c>
      <c r="AF39" s="111">
        <f t="shared" si="35"/>
        <v>98100</v>
      </c>
      <c r="AG39" s="111">
        <f t="shared" si="35"/>
        <v>83700</v>
      </c>
      <c r="AH39" s="117">
        <f t="shared" si="3"/>
        <v>290650</v>
      </c>
      <c r="AI39" s="15"/>
    </row>
    <row r="40" spans="2:35" ht="15.65" customHeight="1" x14ac:dyDescent="0.2">
      <c r="B40" s="385" t="s">
        <v>118</v>
      </c>
      <c r="C40" s="376"/>
      <c r="D40" s="110"/>
      <c r="E40" s="110">
        <v>0.5</v>
      </c>
      <c r="F40" s="110">
        <v>1</v>
      </c>
      <c r="G40" s="110"/>
      <c r="H40" s="110">
        <v>1</v>
      </c>
      <c r="I40" s="110"/>
      <c r="J40" s="116">
        <f>SUM(D40:I40)</f>
        <v>2.5</v>
      </c>
      <c r="K40" s="178"/>
      <c r="L40" s="110" t="str">
        <f>IF('01 国際開発'!D40=0,"",'01 国際開発'!D40)</f>
        <v/>
      </c>
      <c r="M40" s="110">
        <f>IF('01 国際開発'!E40=0,"",'01 国際開発'!E40)</f>
        <v>0.5</v>
      </c>
      <c r="N40" s="110">
        <f>IF('01 国際開発'!F40=0,"",'01 国際開発'!F40)</f>
        <v>1</v>
      </c>
      <c r="O40" s="110" t="str">
        <f>IF('01 国際開発'!G40=0,"",'01 国際開発'!G40)</f>
        <v/>
      </c>
      <c r="P40" s="110">
        <f>IF('01 国際開発'!H40=0,"",'01 国際開発'!H40)</f>
        <v>1</v>
      </c>
      <c r="Q40" s="110" t="str">
        <f>IF('01 国際開発'!I40=0,"",'01 国際開発'!I40)</f>
        <v/>
      </c>
      <c r="R40" s="116">
        <f>SUM(L40:Q40)</f>
        <v>2.5</v>
      </c>
      <c r="S40" s="3"/>
      <c r="T40" s="189" t="str">
        <f>IF('02 福山'!D40=0,"",'02 福山'!D40)</f>
        <v/>
      </c>
      <c r="U40" s="190">
        <f>IF('02 福山'!E40=0,"",'02 福山'!E40)</f>
        <v>0.5</v>
      </c>
      <c r="V40" s="191">
        <f>IF('02 福山'!F40=0,"",'02 福山'!F40)</f>
        <v>1</v>
      </c>
      <c r="W40" s="192" t="str">
        <f>IF('02 福山'!G40=0,"",'02 福山'!G40)</f>
        <v/>
      </c>
      <c r="X40" s="192" t="str">
        <f>IF('02 福山'!H40=0,"",'02 福山'!H40)</f>
        <v/>
      </c>
      <c r="Y40" s="190" t="str">
        <f>IF('02 福山'!I40=0,"",'02 福山'!I40)</f>
        <v/>
      </c>
      <c r="Z40" s="116">
        <f>SUM(T40:Y40)</f>
        <v>1.5</v>
      </c>
      <c r="AA40" s="193"/>
      <c r="AB40" s="110" t="str">
        <f>IF('03 八千代'!D40=0,"",'03 八千代'!D40)</f>
        <v/>
      </c>
      <c r="AC40" s="110">
        <f>IF('03 八千代'!E40=0,"",'03 八千代'!E40)</f>
        <v>0.5</v>
      </c>
      <c r="AD40" s="110" t="str">
        <f>IF('03 八千代'!F40=0,"",'03 八千代'!F40)</f>
        <v/>
      </c>
      <c r="AE40" s="110">
        <f>IF('03 八千代'!G40=0,"",'03 八千代'!G40)</f>
        <v>1</v>
      </c>
      <c r="AF40" s="110">
        <f>IF('03 八千代'!H40=0,"",'03 八千代'!H40)</f>
        <v>1</v>
      </c>
      <c r="AG40" s="110" t="str">
        <f>IF('03 八千代'!I40=0,"",'03 八千代'!I40)</f>
        <v/>
      </c>
      <c r="AH40" s="116">
        <f>SUM(AB40:AG40)</f>
        <v>2.5</v>
      </c>
      <c r="AI40" s="3"/>
    </row>
    <row r="41" spans="2:35" ht="15.65" customHeight="1" x14ac:dyDescent="0.2">
      <c r="B41" s="383"/>
      <c r="C41" s="384"/>
      <c r="D41" s="111">
        <f t="shared" ref="D41:I41" si="36">IF(D40="",0,D40*D$23)</f>
        <v>0</v>
      </c>
      <c r="E41" s="111">
        <f t="shared" si="36"/>
        <v>27650</v>
      </c>
      <c r="F41" s="111">
        <f t="shared" si="36"/>
        <v>48700</v>
      </c>
      <c r="G41" s="111">
        <f t="shared" si="36"/>
        <v>0</v>
      </c>
      <c r="H41" s="111">
        <f t="shared" si="36"/>
        <v>32700</v>
      </c>
      <c r="I41" s="111">
        <f t="shared" si="36"/>
        <v>0</v>
      </c>
      <c r="J41" s="117">
        <f>SUM(D41:I41)</f>
        <v>109050</v>
      </c>
      <c r="K41" s="178"/>
      <c r="L41" s="111">
        <f t="shared" ref="L41:Q41" si="37">IF(L40="",0,L40*L$23)</f>
        <v>0</v>
      </c>
      <c r="M41" s="111">
        <f t="shared" si="37"/>
        <v>27650</v>
      </c>
      <c r="N41" s="111">
        <f t="shared" si="37"/>
        <v>48700</v>
      </c>
      <c r="O41" s="111">
        <f t="shared" si="37"/>
        <v>0</v>
      </c>
      <c r="P41" s="111">
        <f t="shared" si="37"/>
        <v>32700</v>
      </c>
      <c r="Q41" s="111">
        <f t="shared" si="37"/>
        <v>0</v>
      </c>
      <c r="R41" s="117">
        <f>SUM(L41:Q41)</f>
        <v>109050</v>
      </c>
      <c r="S41" s="15"/>
      <c r="T41" s="45">
        <f t="shared" ref="T41:Y41" si="38">IF(T40="",0,T40*T$23)</f>
        <v>0</v>
      </c>
      <c r="U41" s="111">
        <f t="shared" si="38"/>
        <v>27650</v>
      </c>
      <c r="V41" s="111">
        <f t="shared" si="38"/>
        <v>48700</v>
      </c>
      <c r="W41" s="141">
        <f t="shared" si="38"/>
        <v>0</v>
      </c>
      <c r="X41" s="111">
        <f t="shared" si="38"/>
        <v>0</v>
      </c>
      <c r="Y41" s="111">
        <f t="shared" si="38"/>
        <v>0</v>
      </c>
      <c r="Z41" s="117">
        <f>SUM(T41:Y41)</f>
        <v>76350</v>
      </c>
      <c r="AA41" s="194"/>
      <c r="AB41" s="111">
        <f t="shared" ref="AB41:AG41" si="39">IF(AB40="",0,AB40*AB$23)</f>
        <v>0</v>
      </c>
      <c r="AC41" s="111">
        <f t="shared" si="39"/>
        <v>27650</v>
      </c>
      <c r="AD41" s="111">
        <f t="shared" si="39"/>
        <v>0</v>
      </c>
      <c r="AE41" s="111">
        <f t="shared" si="39"/>
        <v>40600</v>
      </c>
      <c r="AF41" s="111">
        <f t="shared" si="39"/>
        <v>32700</v>
      </c>
      <c r="AG41" s="111">
        <f t="shared" si="39"/>
        <v>0</v>
      </c>
      <c r="AH41" s="117">
        <f>SUM(AB41:AG41)</f>
        <v>100950</v>
      </c>
      <c r="AI41" s="15"/>
    </row>
    <row r="42" spans="2:35" ht="15.65" customHeight="1" x14ac:dyDescent="0.2">
      <c r="B42" s="375" t="s">
        <v>119</v>
      </c>
      <c r="C42" s="376"/>
      <c r="D42" s="110" t="str">
        <f>IF('01 国際開発'!C42=0,"",'01 国際開発'!C42)</f>
        <v/>
      </c>
      <c r="E42" s="110">
        <v>2.5</v>
      </c>
      <c r="F42" s="110">
        <v>2.5</v>
      </c>
      <c r="G42" s="110">
        <v>2.5</v>
      </c>
      <c r="H42" s="110" t="str">
        <f>IF('01 国際開発'!G42=0,"",'01 国際開発'!G42)</f>
        <v/>
      </c>
      <c r="I42" s="110"/>
      <c r="J42" s="116">
        <f t="shared" si="0"/>
        <v>7.5</v>
      </c>
      <c r="K42" s="178"/>
      <c r="L42" s="110" t="str">
        <f>IF('01 国際開発'!D42=0,"",'01 国際開発'!D42)</f>
        <v/>
      </c>
      <c r="M42" s="110">
        <f>IF('01 国際開発'!E42=0,"",'01 国際開発'!E42)</f>
        <v>2.5</v>
      </c>
      <c r="N42" s="110">
        <f>IF('01 国際開発'!F42=0,"",'01 国際開発'!F42)</f>
        <v>2.5</v>
      </c>
      <c r="O42" s="110" t="str">
        <f>IF('01 国際開発'!G42=0,"",'01 国際開発'!G42)</f>
        <v/>
      </c>
      <c r="P42" s="110">
        <f>IF('01 国際開発'!H42=0,"",'01 国際開発'!H42)</f>
        <v>2.5</v>
      </c>
      <c r="Q42" s="110" t="str">
        <f>IF('01 国際開発'!I42=0,"",'01 国際開発'!I42)</f>
        <v/>
      </c>
      <c r="R42" s="116">
        <f t="shared" si="1"/>
        <v>7.5</v>
      </c>
      <c r="S42" s="3"/>
      <c r="T42" s="189" t="str">
        <f>IF('02 福山'!D42=0,"",'02 福山'!D42)</f>
        <v/>
      </c>
      <c r="U42" s="190">
        <f>IF('02 福山'!E42=0,"",'02 福山'!E42)</f>
        <v>1</v>
      </c>
      <c r="V42" s="191">
        <f>IF('02 福山'!F42=0,"",'02 福山'!F42)</f>
        <v>2.5</v>
      </c>
      <c r="W42" s="192">
        <f>IF('02 福山'!G42=0,"",'02 福山'!G42)</f>
        <v>1.5</v>
      </c>
      <c r="X42" s="192" t="str">
        <f>IF('02 福山'!H42=0,"",'02 福山'!H42)</f>
        <v/>
      </c>
      <c r="Y42" s="190" t="str">
        <f>IF('02 福山'!I42=0,"",'02 福山'!I42)</f>
        <v/>
      </c>
      <c r="Z42" s="116">
        <f>SUM(T42:Y42)</f>
        <v>5</v>
      </c>
      <c r="AA42" s="193"/>
      <c r="AB42" s="110" t="str">
        <f>IF('03 八千代'!D42=0,"",'03 八千代'!D42)</f>
        <v/>
      </c>
      <c r="AC42" s="110">
        <f>IF('03 八千代'!E42=0,"",'03 八千代'!E42)</f>
        <v>1</v>
      </c>
      <c r="AD42" s="110">
        <f>IF('03 八千代'!F42=0,"",'03 八千代'!F42)</f>
        <v>2.5</v>
      </c>
      <c r="AE42" s="110" t="str">
        <f>IF('03 八千代'!G42=0,"",'03 八千代'!G42)</f>
        <v/>
      </c>
      <c r="AF42" s="110">
        <f>IF('03 八千代'!H42=0,"",'03 八千代'!H42)</f>
        <v>2.5</v>
      </c>
      <c r="AG42" s="110" t="str">
        <f>IF('03 八千代'!I42=0,"",'03 八千代'!I42)</f>
        <v/>
      </c>
      <c r="AH42" s="116">
        <f>SUM(AB42:AG42)</f>
        <v>6</v>
      </c>
      <c r="AI42" s="3"/>
    </row>
    <row r="43" spans="2:35" ht="15.65" customHeight="1" thickBot="1" x14ac:dyDescent="0.25">
      <c r="B43" s="377"/>
      <c r="C43" s="378"/>
      <c r="D43" s="138">
        <f t="shared" ref="D43:I43" si="40">IF(D42="",0,D42*D$23)</f>
        <v>0</v>
      </c>
      <c r="E43" s="139">
        <f t="shared" si="40"/>
        <v>138250</v>
      </c>
      <c r="F43" s="139">
        <f t="shared" si="40"/>
        <v>121750</v>
      </c>
      <c r="G43" s="139">
        <f t="shared" si="40"/>
        <v>101500</v>
      </c>
      <c r="H43" s="139">
        <f t="shared" si="40"/>
        <v>0</v>
      </c>
      <c r="I43" s="139">
        <f t="shared" si="40"/>
        <v>0</v>
      </c>
      <c r="J43" s="117">
        <f t="shared" si="0"/>
        <v>361500</v>
      </c>
      <c r="K43" s="18"/>
      <c r="L43" s="138">
        <f t="shared" ref="L43:Q43" si="41">IF(L42="",0,L42*L$23)</f>
        <v>0</v>
      </c>
      <c r="M43" s="139">
        <f t="shared" si="41"/>
        <v>138250</v>
      </c>
      <c r="N43" s="139">
        <f t="shared" si="41"/>
        <v>121750</v>
      </c>
      <c r="O43" s="139">
        <f t="shared" si="41"/>
        <v>0</v>
      </c>
      <c r="P43" s="139">
        <f t="shared" si="41"/>
        <v>81750</v>
      </c>
      <c r="Q43" s="139">
        <f t="shared" si="41"/>
        <v>0</v>
      </c>
      <c r="R43" s="117">
        <f t="shared" si="1"/>
        <v>341750</v>
      </c>
      <c r="S43" s="15"/>
      <c r="T43" s="138">
        <f t="shared" ref="T43:Y43" si="42">IF(T42="",0,T42*T$23)</f>
        <v>0</v>
      </c>
      <c r="U43" s="139">
        <f t="shared" si="42"/>
        <v>55300</v>
      </c>
      <c r="V43" s="139">
        <f t="shared" si="42"/>
        <v>121750</v>
      </c>
      <c r="W43" s="141">
        <f t="shared" si="42"/>
        <v>60900</v>
      </c>
      <c r="X43" s="111">
        <f t="shared" si="42"/>
        <v>0</v>
      </c>
      <c r="Y43" s="111">
        <f t="shared" si="42"/>
        <v>0</v>
      </c>
      <c r="Z43" s="117">
        <f>SUM(T43:Y43)</f>
        <v>237950</v>
      </c>
      <c r="AA43" s="15"/>
      <c r="AB43" s="45">
        <f t="shared" ref="AB43:AG43" si="43">IF(AB42="",0,AB42*AB$23)</f>
        <v>0</v>
      </c>
      <c r="AC43" s="111">
        <f t="shared" si="43"/>
        <v>55300</v>
      </c>
      <c r="AD43" s="111">
        <f t="shared" si="43"/>
        <v>121750</v>
      </c>
      <c r="AE43" s="111">
        <f t="shared" si="43"/>
        <v>0</v>
      </c>
      <c r="AF43" s="111">
        <f t="shared" si="43"/>
        <v>81750</v>
      </c>
      <c r="AG43" s="111">
        <f t="shared" si="43"/>
        <v>0</v>
      </c>
      <c r="AH43" s="117">
        <f>SUM(AB43:AG43)</f>
        <v>258800</v>
      </c>
      <c r="AI43" s="15"/>
    </row>
    <row r="44" spans="2:35" ht="18" customHeight="1" thickTop="1" thickBot="1" x14ac:dyDescent="0.25">
      <c r="B44" s="379" t="s">
        <v>17</v>
      </c>
      <c r="C44" s="380"/>
      <c r="D44" s="114">
        <f>D25+D27+D29+D31+D33+D35+D37+D39+D41+D43</f>
        <v>0</v>
      </c>
      <c r="E44" s="115">
        <f t="shared" ref="E44:J44" si="44">E25+E27+E29+E31+E33+E35+E37+E39+E41+E43</f>
        <v>635950</v>
      </c>
      <c r="F44" s="115">
        <f t="shared" si="44"/>
        <v>1047050</v>
      </c>
      <c r="G44" s="115">
        <f t="shared" si="44"/>
        <v>101500</v>
      </c>
      <c r="H44" s="115">
        <f t="shared" si="44"/>
        <v>801150</v>
      </c>
      <c r="I44" s="115">
        <f t="shared" si="44"/>
        <v>697500</v>
      </c>
      <c r="J44" s="118">
        <f t="shared" si="44"/>
        <v>3283150</v>
      </c>
      <c r="K44" s="18"/>
      <c r="L44" s="114">
        <f>L25+L27+L29+L31+L33+L35+L37+L39+L41+L43</f>
        <v>0</v>
      </c>
      <c r="M44" s="115">
        <f t="shared" ref="M44:R44" si="45">M25+M27+M29+M31+M33+M35+M37+M39+M41+M43</f>
        <v>635950</v>
      </c>
      <c r="N44" s="115">
        <f t="shared" si="45"/>
        <v>1047050</v>
      </c>
      <c r="O44" s="115">
        <f t="shared" si="45"/>
        <v>0</v>
      </c>
      <c r="P44" s="115">
        <f t="shared" si="45"/>
        <v>882900</v>
      </c>
      <c r="Q44" s="115">
        <f t="shared" si="45"/>
        <v>697500</v>
      </c>
      <c r="R44" s="118">
        <f t="shared" si="45"/>
        <v>3263400</v>
      </c>
      <c r="S44" s="18"/>
      <c r="T44" s="114">
        <f t="shared" ref="T44:Z44" si="46">T25+T27+T29+T31+T33+T35+T37+T39+T41+T43</f>
        <v>0</v>
      </c>
      <c r="U44" s="115">
        <f t="shared" si="46"/>
        <v>442400</v>
      </c>
      <c r="V44" s="115">
        <f t="shared" si="46"/>
        <v>633100</v>
      </c>
      <c r="W44" s="123">
        <f t="shared" si="46"/>
        <v>791700</v>
      </c>
      <c r="X44" s="115">
        <f t="shared" si="46"/>
        <v>752100</v>
      </c>
      <c r="Y44" s="115">
        <f t="shared" si="46"/>
        <v>1060200</v>
      </c>
      <c r="Z44" s="118">
        <f t="shared" si="46"/>
        <v>3679500</v>
      </c>
      <c r="AA44" s="18"/>
      <c r="AB44" s="114">
        <f>AB25+AB27+AB29+AB31+AB33+AB35+AB37+AB39+AB41+AB43</f>
        <v>0</v>
      </c>
      <c r="AC44" s="115">
        <f t="shared" ref="AC44:AH44" si="47">AC25+AC27+AC29+AC31+AC33+AC35+AC37+AC39+AC41+AC43</f>
        <v>470050</v>
      </c>
      <c r="AD44" s="115">
        <f t="shared" si="47"/>
        <v>657450</v>
      </c>
      <c r="AE44" s="115">
        <f t="shared" si="47"/>
        <v>568400</v>
      </c>
      <c r="AF44" s="115">
        <f t="shared" si="47"/>
        <v>833850</v>
      </c>
      <c r="AG44" s="115">
        <f t="shared" si="47"/>
        <v>725400</v>
      </c>
      <c r="AH44" s="118">
        <f t="shared" si="47"/>
        <v>3255150</v>
      </c>
      <c r="AI44" s="18"/>
    </row>
    <row r="45" spans="2:35" ht="13.5" customHeight="1" x14ac:dyDescent="0.2">
      <c r="B45" s="13"/>
      <c r="C45" s="13"/>
      <c r="D45" s="16"/>
      <c r="E45" s="16"/>
      <c r="F45" s="16"/>
      <c r="G45" s="16"/>
      <c r="H45" s="16"/>
      <c r="I45" s="16"/>
      <c r="J45" s="16"/>
      <c r="K45" s="18"/>
      <c r="L45" s="16"/>
      <c r="M45" s="16"/>
      <c r="N45" s="16"/>
      <c r="O45" s="16"/>
      <c r="P45" s="16"/>
      <c r="Q45" s="16"/>
      <c r="R45" s="16"/>
      <c r="S45" s="18"/>
      <c r="T45" s="16"/>
      <c r="U45" s="16"/>
      <c r="V45" s="16"/>
      <c r="W45" s="16"/>
      <c r="X45" s="16"/>
      <c r="Y45" s="16"/>
      <c r="Z45" s="16"/>
      <c r="AA45" s="18"/>
      <c r="AB45" s="16"/>
      <c r="AC45" s="16"/>
      <c r="AD45" s="16"/>
      <c r="AE45" s="16"/>
      <c r="AF45" s="16"/>
      <c r="AG45" s="16"/>
      <c r="AH45" s="16"/>
      <c r="AI45" s="18"/>
    </row>
    <row r="46" spans="2:35" ht="13.5" customHeight="1" x14ac:dyDescent="0.2">
      <c r="B46" s="63" t="s">
        <v>64</v>
      </c>
      <c r="C46" s="66">
        <f>AVERAGE(R44,Z44,AH44)</f>
        <v>3399350</v>
      </c>
      <c r="D46" s="16"/>
      <c r="E46" s="16"/>
      <c r="F46" s="16"/>
      <c r="G46" s="16"/>
      <c r="H46" s="16"/>
      <c r="I46" s="16"/>
      <c r="J46" s="16"/>
      <c r="K46" s="18"/>
      <c r="L46" s="16"/>
      <c r="M46" s="16"/>
      <c r="N46" s="16"/>
      <c r="O46" s="16"/>
      <c r="P46" s="16"/>
      <c r="Q46" s="16"/>
      <c r="R46" s="16"/>
      <c r="S46" s="18"/>
      <c r="T46" s="16"/>
      <c r="U46" s="16"/>
      <c r="V46" s="16"/>
      <c r="W46" s="16"/>
      <c r="X46" s="16"/>
      <c r="Y46" s="16"/>
      <c r="Z46" s="16"/>
      <c r="AA46" s="18"/>
      <c r="AB46" s="16"/>
      <c r="AC46" s="16"/>
      <c r="AD46" s="16"/>
      <c r="AE46" s="16"/>
      <c r="AF46" s="16"/>
      <c r="AG46" s="16"/>
      <c r="AH46" s="16"/>
      <c r="AI46" s="18"/>
    </row>
    <row r="47" spans="2:35" ht="13.5" customHeight="1" thickBot="1" x14ac:dyDescent="0.25">
      <c r="B47" s="13"/>
      <c r="C47" s="13"/>
      <c r="D47" s="27" t="s">
        <v>32</v>
      </c>
      <c r="E47" s="27"/>
      <c r="F47" s="28"/>
      <c r="G47" s="28"/>
      <c r="H47" s="28"/>
      <c r="I47" s="28"/>
      <c r="J47" s="28"/>
      <c r="K47" s="18"/>
      <c r="L47" s="27" t="s">
        <v>32</v>
      </c>
      <c r="M47" s="27"/>
      <c r="N47" s="28"/>
      <c r="O47" s="28"/>
      <c r="P47" s="28"/>
      <c r="Q47" s="28"/>
      <c r="R47" s="28"/>
      <c r="S47" s="18"/>
      <c r="T47" s="27" t="s">
        <v>33</v>
      </c>
      <c r="U47" s="27"/>
      <c r="V47" s="9"/>
      <c r="W47" s="39"/>
      <c r="X47" s="40"/>
      <c r="Y47" s="41"/>
      <c r="Z47" s="36"/>
      <c r="AA47" s="18"/>
      <c r="AB47" s="27" t="s">
        <v>34</v>
      </c>
      <c r="AC47" s="27"/>
      <c r="AE47" s="12"/>
      <c r="AF47" s="17"/>
      <c r="AG47" s="11"/>
      <c r="AH47" s="18"/>
      <c r="AI47" s="18"/>
    </row>
    <row r="48" spans="2:35" ht="27" customHeight="1" thickBot="1" x14ac:dyDescent="0.25">
      <c r="B48" s="381"/>
      <c r="C48" s="382"/>
      <c r="D48" s="386" t="s">
        <v>19</v>
      </c>
      <c r="E48" s="387"/>
      <c r="F48" s="37" t="s">
        <v>20</v>
      </c>
      <c r="G48" s="37" t="s">
        <v>23</v>
      </c>
      <c r="H48" s="38" t="s">
        <v>21</v>
      </c>
      <c r="I48" s="388" t="s">
        <v>24</v>
      </c>
      <c r="J48" s="389"/>
      <c r="K48" s="18"/>
      <c r="L48" s="386" t="s">
        <v>19</v>
      </c>
      <c r="M48" s="387"/>
      <c r="N48" s="37" t="s">
        <v>20</v>
      </c>
      <c r="O48" s="37" t="s">
        <v>23</v>
      </c>
      <c r="P48" s="38" t="s">
        <v>21</v>
      </c>
      <c r="Q48" s="388" t="s">
        <v>24</v>
      </c>
      <c r="R48" s="389"/>
      <c r="S48" s="18"/>
      <c r="T48" s="386" t="s">
        <v>19</v>
      </c>
      <c r="U48" s="387"/>
      <c r="V48" s="37" t="s">
        <v>20</v>
      </c>
      <c r="W48" s="37" t="s">
        <v>23</v>
      </c>
      <c r="X48" s="38" t="s">
        <v>21</v>
      </c>
      <c r="Y48" s="388" t="s">
        <v>24</v>
      </c>
      <c r="Z48" s="389"/>
      <c r="AA48" s="18"/>
      <c r="AB48" s="386" t="s">
        <v>19</v>
      </c>
      <c r="AC48" s="387"/>
      <c r="AD48" s="37" t="s">
        <v>20</v>
      </c>
      <c r="AE48" s="37" t="s">
        <v>23</v>
      </c>
      <c r="AF48" s="38" t="s">
        <v>21</v>
      </c>
      <c r="AG48" s="388" t="s">
        <v>24</v>
      </c>
      <c r="AH48" s="389"/>
      <c r="AI48" s="18"/>
    </row>
    <row r="49" spans="2:35" ht="27.75" customHeight="1" x14ac:dyDescent="0.2">
      <c r="B49" s="390" t="s">
        <v>120</v>
      </c>
      <c r="C49" s="391"/>
      <c r="D49" s="392">
        <f>AVERAGE(L49,T49,AB49)</f>
        <v>262500</v>
      </c>
      <c r="E49" s="393"/>
      <c r="F49" s="102">
        <v>1</v>
      </c>
      <c r="G49" s="142" t="s">
        <v>41</v>
      </c>
      <c r="H49" s="60">
        <f>ROUNDDOWN((D49*F49),0)</f>
        <v>262500</v>
      </c>
      <c r="I49" s="394" t="s">
        <v>128</v>
      </c>
      <c r="J49" s="395"/>
      <c r="K49" s="176"/>
      <c r="L49" s="396">
        <f>'01 国際開発'!D47</f>
        <v>77500</v>
      </c>
      <c r="M49" s="397"/>
      <c r="N49" s="102">
        <v>1</v>
      </c>
      <c r="O49" s="142" t="s">
        <v>41</v>
      </c>
      <c r="P49" s="60">
        <f>ROUNDDOWN((L49*N49),0)</f>
        <v>77500</v>
      </c>
      <c r="Q49" s="394"/>
      <c r="R49" s="395"/>
      <c r="S49" s="11"/>
      <c r="T49" s="392">
        <f>'02 福山'!D47</f>
        <v>450000</v>
      </c>
      <c r="U49" s="393"/>
      <c r="V49" s="104">
        <v>1</v>
      </c>
      <c r="W49" s="128" t="s">
        <v>41</v>
      </c>
      <c r="X49" s="56">
        <f>ROUNDDOWN((T49*V49),0)</f>
        <v>450000</v>
      </c>
      <c r="Y49" s="394"/>
      <c r="Z49" s="395"/>
      <c r="AA49" s="11"/>
      <c r="AB49" s="396">
        <f>'03 八千代'!D47</f>
        <v>260000</v>
      </c>
      <c r="AC49" s="397"/>
      <c r="AD49" s="104">
        <v>1</v>
      </c>
      <c r="AE49" s="128" t="s">
        <v>41</v>
      </c>
      <c r="AF49" s="56">
        <f>ROUNDDOWN((AB49*AD49),0)</f>
        <v>260000</v>
      </c>
      <c r="AG49" s="394"/>
      <c r="AH49" s="395"/>
      <c r="AI49" s="11"/>
    </row>
    <row r="50" spans="2:35" ht="27.75" customHeight="1" x14ac:dyDescent="0.2">
      <c r="B50" s="398" t="s">
        <v>122</v>
      </c>
      <c r="C50" s="399"/>
      <c r="D50" s="400">
        <f>AVERAGE(L50,T50,AB50)</f>
        <v>2766.6666666666665</v>
      </c>
      <c r="E50" s="401"/>
      <c r="F50" s="104">
        <v>300</v>
      </c>
      <c r="G50" s="104" t="s">
        <v>52</v>
      </c>
      <c r="H50" s="56">
        <f>ROUNDDOWN((D50*F50),0)</f>
        <v>830000</v>
      </c>
      <c r="I50" s="402" t="s">
        <v>128</v>
      </c>
      <c r="J50" s="403"/>
      <c r="L50" s="404">
        <f>'01 国際開発'!D48</f>
        <v>2500</v>
      </c>
      <c r="M50" s="405"/>
      <c r="N50" s="104">
        <v>300</v>
      </c>
      <c r="O50" s="104" t="s">
        <v>52</v>
      </c>
      <c r="P50" s="56">
        <f>ROUNDDOWN((L50*N50),0)</f>
        <v>750000</v>
      </c>
      <c r="Q50" s="406"/>
      <c r="R50" s="407"/>
      <c r="S50" s="11"/>
      <c r="T50" s="400">
        <f>'02 福山'!D48</f>
        <v>4000</v>
      </c>
      <c r="U50" s="401"/>
      <c r="V50" s="104">
        <v>300</v>
      </c>
      <c r="W50" s="104" t="s">
        <v>52</v>
      </c>
      <c r="X50" s="56">
        <f>ROUNDDOWN((T50*V50),0)</f>
        <v>1200000</v>
      </c>
      <c r="Y50" s="406"/>
      <c r="Z50" s="407"/>
      <c r="AA50" s="11"/>
      <c r="AB50" s="404">
        <f>'03 八千代'!D48</f>
        <v>1800</v>
      </c>
      <c r="AC50" s="405"/>
      <c r="AD50" s="104">
        <v>300</v>
      </c>
      <c r="AE50" s="104" t="s">
        <v>52</v>
      </c>
      <c r="AF50" s="56">
        <f>ROUNDDOWN((AB50*AD50),0)</f>
        <v>540000</v>
      </c>
      <c r="AG50" s="406"/>
      <c r="AH50" s="407"/>
      <c r="AI50" s="11"/>
    </row>
    <row r="51" spans="2:35" ht="27.75" customHeight="1" x14ac:dyDescent="0.2">
      <c r="B51" s="398" t="s">
        <v>124</v>
      </c>
      <c r="C51" s="410"/>
      <c r="D51" s="400">
        <f>AVERAGE(L51,T51,AB51)</f>
        <v>630</v>
      </c>
      <c r="E51" s="401"/>
      <c r="F51" s="104">
        <v>300</v>
      </c>
      <c r="G51" s="104" t="s">
        <v>41</v>
      </c>
      <c r="H51" s="56">
        <f>ROUNDDOWN((D51*F51),0)</f>
        <v>189000</v>
      </c>
      <c r="I51" s="402" t="s">
        <v>128</v>
      </c>
      <c r="J51" s="403"/>
      <c r="L51" s="404">
        <f>'01 国際開発'!D49</f>
        <v>500</v>
      </c>
      <c r="M51" s="405"/>
      <c r="N51" s="104">
        <v>300</v>
      </c>
      <c r="O51" s="104" t="s">
        <v>41</v>
      </c>
      <c r="P51" s="56">
        <f>ROUNDDOWN((L51*N51),0)</f>
        <v>150000</v>
      </c>
      <c r="Q51" s="406"/>
      <c r="R51" s="407"/>
      <c r="S51" s="11"/>
      <c r="T51" s="400">
        <f>'02 福山'!D49</f>
        <v>1200</v>
      </c>
      <c r="U51" s="401"/>
      <c r="V51" s="104">
        <v>300</v>
      </c>
      <c r="W51" s="104" t="s">
        <v>41</v>
      </c>
      <c r="X51" s="56">
        <f>ROUNDDOWN((T51*V51),0)</f>
        <v>360000</v>
      </c>
      <c r="Y51" s="406"/>
      <c r="Z51" s="407"/>
      <c r="AA51" s="11"/>
      <c r="AB51" s="404">
        <f>'03 八千代'!D49</f>
        <v>190</v>
      </c>
      <c r="AC51" s="405"/>
      <c r="AD51" s="104">
        <v>300</v>
      </c>
      <c r="AE51" s="104" t="s">
        <v>41</v>
      </c>
      <c r="AF51" s="56">
        <f>ROUNDDOWN((AB51*AD51),0)</f>
        <v>57000</v>
      </c>
      <c r="AG51" s="406"/>
      <c r="AH51" s="407"/>
      <c r="AI51" s="11"/>
    </row>
    <row r="52" spans="2:35" ht="27.75" customHeight="1" x14ac:dyDescent="0.2">
      <c r="B52" s="408" t="s">
        <v>126</v>
      </c>
      <c r="C52" s="409"/>
      <c r="D52" s="404">
        <f>AVERAGE(L52,T52,AB52)</f>
        <v>13666.666666666666</v>
      </c>
      <c r="E52" s="405"/>
      <c r="F52" s="104">
        <v>1</v>
      </c>
      <c r="G52" s="128" t="s">
        <v>94</v>
      </c>
      <c r="H52" s="56">
        <f>ROUNDDOWN((D52*F52),0)</f>
        <v>13666</v>
      </c>
      <c r="I52" s="402" t="s">
        <v>128</v>
      </c>
      <c r="J52" s="403"/>
      <c r="L52" s="404">
        <f>'01 国際開発'!D50</f>
        <v>1000</v>
      </c>
      <c r="M52" s="405"/>
      <c r="N52" s="104">
        <v>1</v>
      </c>
      <c r="O52" s="128" t="s">
        <v>94</v>
      </c>
      <c r="P52" s="56">
        <f>ROUNDDOWN((L52*N52),0)</f>
        <v>1000</v>
      </c>
      <c r="Q52" s="406"/>
      <c r="R52" s="407"/>
      <c r="S52" s="11"/>
      <c r="T52" s="404">
        <f>'02 福山'!D50</f>
        <v>20000</v>
      </c>
      <c r="U52" s="405"/>
      <c r="V52" s="104">
        <v>1</v>
      </c>
      <c r="W52" s="128" t="s">
        <v>94</v>
      </c>
      <c r="X52" s="56">
        <f>ROUNDDOWN((T52*V52),0)</f>
        <v>20000</v>
      </c>
      <c r="Y52" s="406"/>
      <c r="Z52" s="407"/>
      <c r="AA52" s="11"/>
      <c r="AB52" s="404">
        <f>'03 八千代'!D50</f>
        <v>20000</v>
      </c>
      <c r="AC52" s="405"/>
      <c r="AD52" s="104">
        <v>1</v>
      </c>
      <c r="AE52" s="128" t="s">
        <v>94</v>
      </c>
      <c r="AF52" s="56">
        <f>ROUNDDOWN((AB52*AD52),0)</f>
        <v>20000</v>
      </c>
      <c r="AG52" s="406"/>
      <c r="AH52" s="407"/>
      <c r="AI52" s="11"/>
    </row>
    <row r="53" spans="2:35" ht="27.75" customHeight="1" thickBot="1" x14ac:dyDescent="0.25">
      <c r="B53" s="424" t="s">
        <v>127</v>
      </c>
      <c r="C53" s="425"/>
      <c r="D53" s="426">
        <f>2.3*(J44/1000)^0.44*1000</f>
        <v>81076.642397257267</v>
      </c>
      <c r="E53" s="427"/>
      <c r="F53" s="143">
        <v>1</v>
      </c>
      <c r="G53" s="144" t="s">
        <v>94</v>
      </c>
      <c r="H53" s="136">
        <f>ROUNDDOWN((D53*F53),0)</f>
        <v>81076</v>
      </c>
      <c r="I53" s="416" t="s">
        <v>104</v>
      </c>
      <c r="J53" s="417"/>
      <c r="L53" s="429">
        <f>'01 国際開発'!D51</f>
        <v>15000</v>
      </c>
      <c r="M53" s="430"/>
      <c r="N53" s="143">
        <v>1</v>
      </c>
      <c r="O53" s="144" t="s">
        <v>94</v>
      </c>
      <c r="P53" s="136">
        <f>ROUNDDOWN((L53*N53),0)</f>
        <v>15000</v>
      </c>
      <c r="Q53" s="431"/>
      <c r="R53" s="432"/>
      <c r="S53" s="11"/>
      <c r="T53" s="429">
        <f>'02 福山'!D51</f>
        <v>115000</v>
      </c>
      <c r="U53" s="430"/>
      <c r="V53" s="134">
        <v>1</v>
      </c>
      <c r="W53" s="135" t="s">
        <v>94</v>
      </c>
      <c r="X53" s="136">
        <f>ROUNDDOWN((T53*V53),0)</f>
        <v>115000</v>
      </c>
      <c r="Y53" s="431"/>
      <c r="Z53" s="432"/>
      <c r="AA53" s="11"/>
      <c r="AB53" s="400">
        <f>'03 八千代'!D51</f>
        <v>1000</v>
      </c>
      <c r="AC53" s="401"/>
      <c r="AD53" s="134">
        <v>1</v>
      </c>
      <c r="AE53" s="135" t="s">
        <v>94</v>
      </c>
      <c r="AF53" s="136">
        <f>ROUNDDOWN((AB53*AD53),0)</f>
        <v>1000</v>
      </c>
      <c r="AG53" s="431"/>
      <c r="AH53" s="432"/>
      <c r="AI53" s="11"/>
    </row>
    <row r="54" spans="2:35" ht="27.75" customHeight="1" thickTop="1" thickBot="1" x14ac:dyDescent="0.25">
      <c r="B54" s="418" t="s">
        <v>25</v>
      </c>
      <c r="C54" s="419"/>
      <c r="D54" s="420"/>
      <c r="E54" s="421"/>
      <c r="F54" s="50"/>
      <c r="G54" s="51"/>
      <c r="H54" s="35">
        <f>SUM(H49:H53)</f>
        <v>1376242</v>
      </c>
      <c r="I54" s="422"/>
      <c r="J54" s="423"/>
      <c r="K54" s="11"/>
      <c r="L54" s="420"/>
      <c r="M54" s="421"/>
      <c r="N54" s="50"/>
      <c r="O54" s="51"/>
      <c r="P54" s="35">
        <f>SUM(P49:P53)</f>
        <v>993500</v>
      </c>
      <c r="Q54" s="422"/>
      <c r="R54" s="423"/>
      <c r="S54" s="11"/>
      <c r="T54" s="420"/>
      <c r="U54" s="421"/>
      <c r="V54" s="50"/>
      <c r="W54" s="51"/>
      <c r="X54" s="35">
        <f>SUM(X49:X53)</f>
        <v>2145000</v>
      </c>
      <c r="Y54" s="422"/>
      <c r="Z54" s="423"/>
      <c r="AA54" s="11"/>
      <c r="AB54" s="420"/>
      <c r="AC54" s="421"/>
      <c r="AD54" s="50"/>
      <c r="AE54" s="51"/>
      <c r="AF54" s="35">
        <f>SUM(AF49:AF53)</f>
        <v>878000</v>
      </c>
      <c r="AG54" s="422"/>
      <c r="AH54" s="423"/>
      <c r="AI54" s="11"/>
    </row>
    <row r="57" spans="2:35" x14ac:dyDescent="0.2">
      <c r="B57" s="428" t="s">
        <v>76</v>
      </c>
      <c r="C57" s="428"/>
      <c r="D57" s="55" t="s">
        <v>78</v>
      </c>
      <c r="O57" t="s">
        <v>105</v>
      </c>
    </row>
    <row r="58" spans="2:35" x14ac:dyDescent="0.2">
      <c r="B58" s="411" t="s">
        <v>77</v>
      </c>
      <c r="C58" s="412"/>
      <c r="D58" s="124">
        <f>R44</f>
        <v>3263400</v>
      </c>
      <c r="E58" t="s">
        <v>81</v>
      </c>
      <c r="O58" t="s">
        <v>80</v>
      </c>
    </row>
    <row r="59" spans="2:35" x14ac:dyDescent="0.2">
      <c r="B59" s="411" t="s">
        <v>75</v>
      </c>
      <c r="C59" s="412"/>
      <c r="D59" s="124">
        <f>Z44</f>
        <v>3679500</v>
      </c>
    </row>
    <row r="60" spans="2:35" x14ac:dyDescent="0.2">
      <c r="B60" s="411" t="s">
        <v>74</v>
      </c>
      <c r="C60" s="412"/>
      <c r="D60" s="124">
        <f>AH44</f>
        <v>3255150</v>
      </c>
    </row>
    <row r="61" spans="2:35" x14ac:dyDescent="0.2">
      <c r="B61" s="413" t="s">
        <v>129</v>
      </c>
      <c r="C61" s="414"/>
      <c r="D61" s="124">
        <f>AVERAGE(D59,D60,D58)</f>
        <v>3399350</v>
      </c>
      <c r="O61" t="s">
        <v>131</v>
      </c>
    </row>
    <row r="64" spans="2:35" x14ac:dyDescent="0.2">
      <c r="B64" s="415" t="s">
        <v>79</v>
      </c>
      <c r="C64" s="415"/>
      <c r="D64" s="415"/>
      <c r="E64" s="415"/>
      <c r="F64" s="415"/>
    </row>
    <row r="65" spans="2:6" x14ac:dyDescent="0.2">
      <c r="B65" s="415"/>
      <c r="C65" s="415"/>
      <c r="D65" s="415"/>
      <c r="E65" s="415"/>
      <c r="F65" s="415"/>
    </row>
    <row r="66" spans="2:6" x14ac:dyDescent="0.2">
      <c r="B66" s="415"/>
      <c r="C66" s="415"/>
      <c r="D66" s="415"/>
      <c r="E66" s="415"/>
      <c r="F66" s="415"/>
    </row>
  </sheetData>
  <mergeCells count="140">
    <mergeCell ref="E11:I11"/>
    <mergeCell ref="E12:I12"/>
    <mergeCell ref="E13:I13"/>
    <mergeCell ref="E14:I14"/>
    <mergeCell ref="E15:I15"/>
    <mergeCell ref="E16:I16"/>
    <mergeCell ref="B59:C59"/>
    <mergeCell ref="B60:C60"/>
    <mergeCell ref="D53:E53"/>
    <mergeCell ref="I53:J53"/>
    <mergeCell ref="D54:E54"/>
    <mergeCell ref="I54:J54"/>
    <mergeCell ref="E17:I17"/>
    <mergeCell ref="E18:I18"/>
    <mergeCell ref="D51:E51"/>
    <mergeCell ref="I51:J51"/>
    <mergeCell ref="D52:E52"/>
    <mergeCell ref="I52:J52"/>
    <mergeCell ref="B57:C57"/>
    <mergeCell ref="B58:C58"/>
    <mergeCell ref="D48:E48"/>
    <mergeCell ref="I48:J48"/>
    <mergeCell ref="D49:E49"/>
    <mergeCell ref="I49:J49"/>
    <mergeCell ref="B61:C61"/>
    <mergeCell ref="B64:F66"/>
    <mergeCell ref="E7:I7"/>
    <mergeCell ref="E8:I8"/>
    <mergeCell ref="E9:I9"/>
    <mergeCell ref="E10:I10"/>
    <mergeCell ref="B54:C54"/>
    <mergeCell ref="B53:C53"/>
    <mergeCell ref="L54:M54"/>
    <mergeCell ref="B50:C50"/>
    <mergeCell ref="L50:M50"/>
    <mergeCell ref="L48:M48"/>
    <mergeCell ref="B24:C25"/>
    <mergeCell ref="B26:C27"/>
    <mergeCell ref="B28:C29"/>
    <mergeCell ref="B30:C31"/>
    <mergeCell ref="B32:C33"/>
    <mergeCell ref="B34:C35"/>
    <mergeCell ref="B20:C20"/>
    <mergeCell ref="B21:C23"/>
    <mergeCell ref="L21:Q21"/>
    <mergeCell ref="M15:Q15"/>
    <mergeCell ref="M11:Q11"/>
    <mergeCell ref="M7:Q7"/>
    <mergeCell ref="Q54:R54"/>
    <mergeCell ref="T54:U54"/>
    <mergeCell ref="Y54:Z54"/>
    <mergeCell ref="AB54:AC54"/>
    <mergeCell ref="AG54:AH54"/>
    <mergeCell ref="L53:M53"/>
    <mergeCell ref="Q53:R53"/>
    <mergeCell ref="T53:U53"/>
    <mergeCell ref="Y53:Z53"/>
    <mergeCell ref="AB53:AC53"/>
    <mergeCell ref="AG53:AH53"/>
    <mergeCell ref="AG51:AH51"/>
    <mergeCell ref="B52:C52"/>
    <mergeCell ref="L52:M52"/>
    <mergeCell ref="Q52:R52"/>
    <mergeCell ref="T52:U52"/>
    <mergeCell ref="Y52:Z52"/>
    <mergeCell ref="AB52:AC52"/>
    <mergeCell ref="AG52:AH52"/>
    <mergeCell ref="B51:C51"/>
    <mergeCell ref="L51:M51"/>
    <mergeCell ref="Q51:R51"/>
    <mergeCell ref="T51:U51"/>
    <mergeCell ref="Y51:Z51"/>
    <mergeCell ref="AB51:AC51"/>
    <mergeCell ref="Q50:R50"/>
    <mergeCell ref="T50:U50"/>
    <mergeCell ref="Y50:Z50"/>
    <mergeCell ref="AB50:AC50"/>
    <mergeCell ref="AG50:AH50"/>
    <mergeCell ref="B49:C49"/>
    <mergeCell ref="L49:M49"/>
    <mergeCell ref="Q49:R49"/>
    <mergeCell ref="T49:U49"/>
    <mergeCell ref="Y49:Z49"/>
    <mergeCell ref="AB49:AC49"/>
    <mergeCell ref="AG49:AH49"/>
    <mergeCell ref="D50:E50"/>
    <mergeCell ref="I50:J50"/>
    <mergeCell ref="Q48:R48"/>
    <mergeCell ref="T48:U48"/>
    <mergeCell ref="Y48:Z48"/>
    <mergeCell ref="AB48:AC48"/>
    <mergeCell ref="AG48:AH48"/>
    <mergeCell ref="B36:C37"/>
    <mergeCell ref="B38:C39"/>
    <mergeCell ref="B40:C41"/>
    <mergeCell ref="B42:C43"/>
    <mergeCell ref="B44:C44"/>
    <mergeCell ref="B48:C48"/>
    <mergeCell ref="T21:Y21"/>
    <mergeCell ref="AB21:AG21"/>
    <mergeCell ref="D21:I21"/>
    <mergeCell ref="M17:Q17"/>
    <mergeCell ref="U17:Y17"/>
    <mergeCell ref="AC17:AG17"/>
    <mergeCell ref="M18:Q18"/>
    <mergeCell ref="U18:Y18"/>
    <mergeCell ref="AC18:AG18"/>
    <mergeCell ref="U15:Y15"/>
    <mergeCell ref="AC15:AG15"/>
    <mergeCell ref="M16:Q16"/>
    <mergeCell ref="U16:Y16"/>
    <mergeCell ref="AC16:AG16"/>
    <mergeCell ref="M13:Q13"/>
    <mergeCell ref="U13:Y13"/>
    <mergeCell ref="AC13:AG13"/>
    <mergeCell ref="M14:Q14"/>
    <mergeCell ref="U14:Y14"/>
    <mergeCell ref="AC14:AG14"/>
    <mergeCell ref="U11:Y11"/>
    <mergeCell ref="AC11:AG11"/>
    <mergeCell ref="M12:Q12"/>
    <mergeCell ref="U12:Y12"/>
    <mergeCell ref="AC12:AG12"/>
    <mergeCell ref="M9:Q9"/>
    <mergeCell ref="U9:Y9"/>
    <mergeCell ref="AC9:AG9"/>
    <mergeCell ref="M10:Q10"/>
    <mergeCell ref="U10:Y10"/>
    <mergeCell ref="AC10:AG10"/>
    <mergeCell ref="U7:Y7"/>
    <mergeCell ref="AC7:AG7"/>
    <mergeCell ref="M8:Q8"/>
    <mergeCell ref="U8:Y8"/>
    <mergeCell ref="AC8:AG8"/>
    <mergeCell ref="A1:AI1"/>
    <mergeCell ref="B3:Q3"/>
    <mergeCell ref="L5:R5"/>
    <mergeCell ref="T5:Z5"/>
    <mergeCell ref="AB5:AH5"/>
    <mergeCell ref="D5:J5"/>
  </mergeCells>
  <phoneticPr fontId="2"/>
  <printOptions horizontalCentered="1"/>
  <pageMargins left="0.31496062992125984" right="0.19685039370078741" top="0.59055118110236227" bottom="0.23622047244094491" header="0.31496062992125984" footer="0.15748031496062992"/>
  <pageSetup paperSize="8" scale="5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</sheetPr>
  <dimension ref="A1:AC54"/>
  <sheetViews>
    <sheetView view="pageBreakPreview" topLeftCell="A30" zoomScale="70" zoomScaleNormal="100" zoomScaleSheetLayoutView="70" workbookViewId="0">
      <selection activeCell="C16" sqref="C16:G16"/>
    </sheetView>
  </sheetViews>
  <sheetFormatPr defaultColWidth="9" defaultRowHeight="13" x14ac:dyDescent="0.2"/>
  <cols>
    <col min="1" max="1" width="3" customWidth="1"/>
    <col min="2" max="2" width="17.26953125" customWidth="1"/>
    <col min="3" max="3" width="20.36328125" customWidth="1"/>
    <col min="4" max="4" width="1.36328125" customWidth="1"/>
    <col min="5" max="10" width="11.26953125" customWidth="1"/>
    <col min="11" max="11" width="12.26953125" customWidth="1"/>
    <col min="12" max="12" width="1.453125" customWidth="1"/>
    <col min="13" max="18" width="11.36328125" customWidth="1"/>
    <col min="19" max="19" width="12.26953125" customWidth="1"/>
    <col min="20" max="20" width="1.453125" customWidth="1"/>
    <col min="21" max="26" width="11.36328125" customWidth="1"/>
    <col min="27" max="27" width="12.26953125" customWidth="1"/>
    <col min="28" max="28" width="1.453125" customWidth="1"/>
    <col min="29" max="34" width="11.36328125" customWidth="1"/>
    <col min="35" max="35" width="12.26953125" customWidth="1"/>
  </cols>
  <sheetData>
    <row r="1" spans="1:29" s="19" customFormat="1" ht="41.25" customHeight="1" x14ac:dyDescent="0.2">
      <c r="A1" s="340" t="s">
        <v>29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</row>
    <row r="2" spans="1:29" s="19" customFormat="1" ht="4.5" customHeight="1" x14ac:dyDescent="0.2">
      <c r="C2" s="20"/>
      <c r="D2" s="20"/>
      <c r="J2" s="21"/>
      <c r="K2" s="21"/>
      <c r="L2" s="21"/>
    </row>
    <row r="3" spans="1:29" s="19" customFormat="1" ht="41.25" customHeight="1" x14ac:dyDescent="0.2">
      <c r="B3" s="341" t="s">
        <v>95</v>
      </c>
      <c r="C3" s="341"/>
      <c r="D3" s="341"/>
      <c r="E3" s="341"/>
      <c r="F3" s="341"/>
      <c r="G3" s="341"/>
      <c r="H3" s="341"/>
      <c r="I3" s="341"/>
      <c r="J3" s="341"/>
      <c r="K3" s="21"/>
      <c r="L3" s="21"/>
    </row>
    <row r="4" spans="1:29" ht="4.5" customHeight="1" x14ac:dyDescent="0.2"/>
    <row r="5" spans="1:29" ht="16" customHeight="1" x14ac:dyDescent="0.2">
      <c r="C5" s="1"/>
      <c r="D5" s="1"/>
      <c r="E5" s="342" t="s">
        <v>73</v>
      </c>
      <c r="F5" s="342"/>
      <c r="G5" s="342"/>
      <c r="H5" s="342"/>
      <c r="I5" s="342"/>
      <c r="J5" s="342"/>
      <c r="K5" s="342"/>
      <c r="L5" s="33"/>
      <c r="M5" s="343" t="s">
        <v>75</v>
      </c>
      <c r="N5" s="343"/>
      <c r="O5" s="343"/>
      <c r="P5" s="343"/>
      <c r="Q5" s="343"/>
      <c r="R5" s="343"/>
      <c r="S5" s="343"/>
      <c r="T5" s="34"/>
      <c r="U5" s="343" t="s">
        <v>74</v>
      </c>
      <c r="V5" s="343"/>
      <c r="W5" s="343"/>
      <c r="X5" s="343"/>
      <c r="Y5" s="343"/>
      <c r="Z5" s="343"/>
      <c r="AA5" s="343"/>
      <c r="AB5" s="34"/>
    </row>
    <row r="6" spans="1:29" s="27" customFormat="1" ht="17.149999999999999" customHeight="1" thickBot="1" x14ac:dyDescent="0.25">
      <c r="E6" s="27" t="s">
        <v>30</v>
      </c>
      <c r="M6" s="27" t="s">
        <v>53</v>
      </c>
      <c r="U6" s="27" t="s">
        <v>54</v>
      </c>
    </row>
    <row r="7" spans="1:29" ht="17.149999999999999" customHeight="1" x14ac:dyDescent="0.2">
      <c r="E7" s="119" t="s">
        <v>0</v>
      </c>
      <c r="F7" s="334" t="s">
        <v>1</v>
      </c>
      <c r="G7" s="335"/>
      <c r="H7" s="335"/>
      <c r="I7" s="335"/>
      <c r="J7" s="336"/>
      <c r="K7" s="120" t="s">
        <v>13</v>
      </c>
      <c r="L7" s="22"/>
      <c r="M7" s="119" t="s">
        <v>0</v>
      </c>
      <c r="N7" s="334" t="s">
        <v>1</v>
      </c>
      <c r="O7" s="335"/>
      <c r="P7" s="335"/>
      <c r="Q7" s="335"/>
      <c r="R7" s="336"/>
      <c r="S7" s="120" t="s">
        <v>13</v>
      </c>
      <c r="T7" s="22"/>
      <c r="U7" s="119" t="s">
        <v>0</v>
      </c>
      <c r="V7" s="334" t="s">
        <v>1</v>
      </c>
      <c r="W7" s="335"/>
      <c r="X7" s="335"/>
      <c r="Y7" s="335"/>
      <c r="Z7" s="336"/>
      <c r="AA7" s="120" t="s">
        <v>13</v>
      </c>
      <c r="AB7" s="22"/>
    </row>
    <row r="8" spans="1:29" ht="17.149999999999999" customHeight="1" x14ac:dyDescent="0.2">
      <c r="E8" s="57" t="s">
        <v>37</v>
      </c>
      <c r="F8" s="337" t="s">
        <v>35</v>
      </c>
      <c r="G8" s="338"/>
      <c r="H8" s="338"/>
      <c r="I8" s="338"/>
      <c r="J8" s="339"/>
      <c r="K8" s="49">
        <f>K44</f>
        <v>3263400</v>
      </c>
      <c r="L8" s="15"/>
      <c r="M8" s="57" t="s">
        <v>37</v>
      </c>
      <c r="N8" s="337" t="s">
        <v>35</v>
      </c>
      <c r="O8" s="338"/>
      <c r="P8" s="338"/>
      <c r="Q8" s="338"/>
      <c r="R8" s="339"/>
      <c r="S8" s="49">
        <f>S44</f>
        <v>3679500</v>
      </c>
      <c r="T8" s="15"/>
      <c r="U8" s="57" t="s">
        <v>37</v>
      </c>
      <c r="V8" s="337" t="s">
        <v>35</v>
      </c>
      <c r="W8" s="338"/>
      <c r="X8" s="338"/>
      <c r="Y8" s="338"/>
      <c r="Z8" s="339"/>
      <c r="AA8" s="49">
        <f>AA44</f>
        <v>3255150</v>
      </c>
      <c r="AB8" s="15"/>
    </row>
    <row r="9" spans="1:29" ht="17.149999999999999" customHeight="1" x14ac:dyDescent="0.2">
      <c r="E9" s="58" t="s">
        <v>38</v>
      </c>
      <c r="F9" s="349" t="s">
        <v>36</v>
      </c>
      <c r="G9" s="350"/>
      <c r="H9" s="350"/>
      <c r="I9" s="350"/>
      <c r="J9" s="351"/>
      <c r="K9" s="46">
        <f>I54</f>
        <v>993500</v>
      </c>
      <c r="L9" s="23"/>
      <c r="M9" s="58" t="s">
        <v>38</v>
      </c>
      <c r="N9" s="349" t="s">
        <v>36</v>
      </c>
      <c r="O9" s="350"/>
      <c r="P9" s="350"/>
      <c r="Q9" s="350"/>
      <c r="R9" s="351"/>
      <c r="S9" s="46">
        <f>Q54</f>
        <v>2145000</v>
      </c>
      <c r="T9" s="23"/>
      <c r="U9" s="58" t="s">
        <v>38</v>
      </c>
      <c r="V9" s="349" t="s">
        <v>36</v>
      </c>
      <c r="W9" s="350"/>
      <c r="X9" s="350"/>
      <c r="Y9" s="350"/>
      <c r="Z9" s="351"/>
      <c r="AA9" s="46">
        <f>Y54</f>
        <v>878000</v>
      </c>
      <c r="AB9" s="23"/>
    </row>
    <row r="10" spans="1:29" ht="17.149999999999999" customHeight="1" x14ac:dyDescent="0.2">
      <c r="E10" s="58" t="s">
        <v>39</v>
      </c>
      <c r="F10" s="344" t="s">
        <v>45</v>
      </c>
      <c r="G10" s="347"/>
      <c r="H10" s="347"/>
      <c r="I10" s="347"/>
      <c r="J10" s="348"/>
      <c r="K10" s="47">
        <f>ROUNDDOWN(K8*ROUND(0.35/(1-0.35),4),0)</f>
        <v>1757340</v>
      </c>
      <c r="L10" s="24"/>
      <c r="M10" s="58" t="s">
        <v>39</v>
      </c>
      <c r="N10" s="344" t="s">
        <v>45</v>
      </c>
      <c r="O10" s="347"/>
      <c r="P10" s="347"/>
      <c r="Q10" s="347"/>
      <c r="R10" s="348"/>
      <c r="S10" s="47">
        <f>ROUNDDOWN(S8*ROUND(0.35/(1-0.35),4),0)</f>
        <v>1981410</v>
      </c>
      <c r="T10" s="24"/>
      <c r="U10" s="58" t="s">
        <v>39</v>
      </c>
      <c r="V10" s="344" t="s">
        <v>45</v>
      </c>
      <c r="W10" s="347"/>
      <c r="X10" s="347"/>
      <c r="Y10" s="347"/>
      <c r="Z10" s="348"/>
      <c r="AA10" s="47">
        <f>ROUNDDOWN(AA8*ROUND(0.35/(1-0.35),4),0)</f>
        <v>1752898</v>
      </c>
      <c r="AB10" s="24"/>
    </row>
    <row r="11" spans="1:29" ht="17.149999999999999" customHeight="1" x14ac:dyDescent="0.2">
      <c r="E11" s="58" t="s">
        <v>47</v>
      </c>
      <c r="F11" s="344" t="s">
        <v>51</v>
      </c>
      <c r="G11" s="345"/>
      <c r="H11" s="345"/>
      <c r="I11" s="345"/>
      <c r="J11" s="346"/>
      <c r="K11" s="47">
        <f>SUM(K8:K10)</f>
        <v>6014240</v>
      </c>
      <c r="L11" s="24"/>
      <c r="M11" s="58" t="s">
        <v>47</v>
      </c>
      <c r="N11" s="344" t="s">
        <v>51</v>
      </c>
      <c r="O11" s="345"/>
      <c r="P11" s="345"/>
      <c r="Q11" s="345"/>
      <c r="R11" s="346"/>
      <c r="S11" s="47">
        <f>SUM(S8:S10)</f>
        <v>7805910</v>
      </c>
      <c r="T11" s="24"/>
      <c r="U11" s="58" t="s">
        <v>47</v>
      </c>
      <c r="V11" s="344" t="s">
        <v>51</v>
      </c>
      <c r="W11" s="345"/>
      <c r="X11" s="345"/>
      <c r="Y11" s="345"/>
      <c r="Z11" s="346"/>
      <c r="AA11" s="47">
        <f>SUM(AA8:AA10)</f>
        <v>5886048</v>
      </c>
      <c r="AB11" s="24"/>
    </row>
    <row r="12" spans="1:29" ht="17.149999999999999" hidden="1" customHeight="1" x14ac:dyDescent="0.2">
      <c r="E12" s="58" t="s">
        <v>40</v>
      </c>
      <c r="F12" s="344"/>
      <c r="G12" s="347"/>
      <c r="H12" s="347"/>
      <c r="I12" s="347"/>
      <c r="J12" s="348"/>
      <c r="K12" s="47">
        <f>ROUNDDOWN((K8+K9+K10)*ROUND(0.35/(1-0.35),4),0)</f>
        <v>3238668</v>
      </c>
      <c r="L12" s="24"/>
      <c r="M12" s="58" t="s">
        <v>40</v>
      </c>
      <c r="N12" s="344"/>
      <c r="O12" s="347"/>
      <c r="P12" s="347"/>
      <c r="Q12" s="347"/>
      <c r="R12" s="348"/>
      <c r="S12" s="47">
        <f>ROUNDDOWN((S8+S9+S10)*ROUND(0.35/(1-0.35),4),0)</f>
        <v>4203482</v>
      </c>
      <c r="T12" s="24"/>
      <c r="U12" s="58" t="s">
        <v>40</v>
      </c>
      <c r="V12" s="344"/>
      <c r="W12" s="347"/>
      <c r="X12" s="347"/>
      <c r="Y12" s="347"/>
      <c r="Z12" s="348"/>
      <c r="AA12" s="47">
        <f>ROUNDDOWN((AA8+AA9+AA10)*ROUND(0.35/(1-0.35),4),0)</f>
        <v>3169636</v>
      </c>
      <c r="AB12" s="24"/>
    </row>
    <row r="13" spans="1:29" ht="17.149999999999999" hidden="1" customHeight="1" x14ac:dyDescent="0.2">
      <c r="E13" s="58" t="s">
        <v>2</v>
      </c>
      <c r="F13" s="354"/>
      <c r="G13" s="350"/>
      <c r="H13" s="350"/>
      <c r="I13" s="350"/>
      <c r="J13" s="351"/>
      <c r="K13" s="47">
        <f>SUM(K8,K9,K10,K12)</f>
        <v>9252908</v>
      </c>
      <c r="L13" s="24"/>
      <c r="M13" s="58" t="s">
        <v>2</v>
      </c>
      <c r="N13" s="354"/>
      <c r="O13" s="350"/>
      <c r="P13" s="350"/>
      <c r="Q13" s="350"/>
      <c r="R13" s="351"/>
      <c r="S13" s="47">
        <f>SUM(S8,S9,S10,S12)</f>
        <v>12009392</v>
      </c>
      <c r="T13" s="24"/>
      <c r="U13" s="58" t="s">
        <v>2</v>
      </c>
      <c r="V13" s="354"/>
      <c r="W13" s="350"/>
      <c r="X13" s="350"/>
      <c r="Y13" s="350"/>
      <c r="Z13" s="351"/>
      <c r="AA13" s="47">
        <f>SUM(AA8,AA9,AA10,AA12)</f>
        <v>9055684</v>
      </c>
      <c r="AB13" s="24"/>
    </row>
    <row r="14" spans="1:29" ht="17.149999999999999" hidden="1" customHeight="1" x14ac:dyDescent="0.2">
      <c r="E14" s="58" t="s">
        <v>3</v>
      </c>
      <c r="F14" s="349"/>
      <c r="G14" s="350"/>
      <c r="H14" s="350"/>
      <c r="I14" s="350"/>
      <c r="J14" s="351"/>
      <c r="K14" s="48">
        <f>-(K13-ROUNDDOWN(K13,-4))</f>
        <v>-2908</v>
      </c>
      <c r="L14" s="24"/>
      <c r="M14" s="58" t="s">
        <v>3</v>
      </c>
      <c r="N14" s="349"/>
      <c r="O14" s="350"/>
      <c r="P14" s="350"/>
      <c r="Q14" s="350"/>
      <c r="R14" s="351"/>
      <c r="S14" s="48">
        <f>-(S13-ROUNDDOWN(S13,-4))</f>
        <v>-9392</v>
      </c>
      <c r="T14" s="24"/>
      <c r="U14" s="58" t="s">
        <v>3</v>
      </c>
      <c r="V14" s="349"/>
      <c r="W14" s="350"/>
      <c r="X14" s="350"/>
      <c r="Y14" s="350"/>
      <c r="Z14" s="351"/>
      <c r="AA14" s="48">
        <f>-(AA13-ROUNDDOWN(AA13,-4))</f>
        <v>-5684</v>
      </c>
      <c r="AB14" s="24"/>
    </row>
    <row r="15" spans="1:29" ht="17.149999999999999" customHeight="1" x14ac:dyDescent="0.2">
      <c r="E15" s="58" t="s">
        <v>48</v>
      </c>
      <c r="F15" s="349" t="s">
        <v>50</v>
      </c>
      <c r="G15" s="352"/>
      <c r="H15" s="352"/>
      <c r="I15" s="352"/>
      <c r="J15" s="353"/>
      <c r="K15" s="48">
        <f>K12+K14</f>
        <v>3235760</v>
      </c>
      <c r="L15" s="24"/>
      <c r="M15" s="58" t="s">
        <v>48</v>
      </c>
      <c r="N15" s="349" t="s">
        <v>50</v>
      </c>
      <c r="O15" s="352"/>
      <c r="P15" s="352"/>
      <c r="Q15" s="352"/>
      <c r="R15" s="353"/>
      <c r="S15" s="48">
        <f>S12+S14</f>
        <v>4194090</v>
      </c>
      <c r="T15" s="24"/>
      <c r="U15" s="58" t="s">
        <v>48</v>
      </c>
      <c r="V15" s="349" t="s">
        <v>50</v>
      </c>
      <c r="W15" s="352"/>
      <c r="X15" s="352"/>
      <c r="Y15" s="352"/>
      <c r="Z15" s="353"/>
      <c r="AA15" s="48">
        <f>AA12+AA14</f>
        <v>3163952</v>
      </c>
      <c r="AB15" s="24"/>
    </row>
    <row r="16" spans="1:29" ht="17.149999999999999" customHeight="1" x14ac:dyDescent="0.2">
      <c r="E16" s="58" t="s">
        <v>4</v>
      </c>
      <c r="F16" s="349" t="s">
        <v>49</v>
      </c>
      <c r="G16" s="350"/>
      <c r="H16" s="350"/>
      <c r="I16" s="350"/>
      <c r="J16" s="351"/>
      <c r="K16" s="47">
        <f>K11+K15</f>
        <v>9250000</v>
      </c>
      <c r="L16" s="25"/>
      <c r="M16" s="58" t="s">
        <v>4</v>
      </c>
      <c r="N16" s="349" t="s">
        <v>49</v>
      </c>
      <c r="O16" s="350"/>
      <c r="P16" s="350"/>
      <c r="Q16" s="350"/>
      <c r="R16" s="351"/>
      <c r="S16" s="47">
        <f>S11+S15</f>
        <v>12000000</v>
      </c>
      <c r="T16" s="25"/>
      <c r="U16" s="58" t="s">
        <v>4</v>
      </c>
      <c r="V16" s="349" t="s">
        <v>49</v>
      </c>
      <c r="W16" s="350"/>
      <c r="X16" s="350"/>
      <c r="Y16" s="350"/>
      <c r="Z16" s="351"/>
      <c r="AA16" s="47">
        <f>AA11+AA15</f>
        <v>9050000</v>
      </c>
      <c r="AB16" s="25"/>
    </row>
    <row r="17" spans="1:28" ht="17.149999999999999" customHeight="1" thickBot="1" x14ac:dyDescent="0.25">
      <c r="E17" s="58" t="s">
        <v>5</v>
      </c>
      <c r="F17" s="365" t="s">
        <v>71</v>
      </c>
      <c r="G17" s="366"/>
      <c r="H17" s="366"/>
      <c r="I17" s="366"/>
      <c r="J17" s="367"/>
      <c r="K17" s="32">
        <f>ROUND(K16*0.1,0)</f>
        <v>925000</v>
      </c>
      <c r="L17" s="24"/>
      <c r="M17" s="58" t="s">
        <v>5</v>
      </c>
      <c r="N17" s="365" t="s">
        <v>71</v>
      </c>
      <c r="O17" s="366"/>
      <c r="P17" s="366"/>
      <c r="Q17" s="366"/>
      <c r="R17" s="367"/>
      <c r="S17" s="32">
        <f>ROUND(S16*0.1,0)</f>
        <v>1200000</v>
      </c>
      <c r="T17" s="24"/>
      <c r="U17" s="58" t="s">
        <v>5</v>
      </c>
      <c r="V17" s="365" t="s">
        <v>71</v>
      </c>
      <c r="W17" s="366"/>
      <c r="X17" s="366"/>
      <c r="Y17" s="366"/>
      <c r="Z17" s="367"/>
      <c r="AA17" s="32">
        <f>ROUND(AA16*0.1,0)</f>
        <v>905000</v>
      </c>
      <c r="AB17" s="24"/>
    </row>
    <row r="18" spans="1:28" ht="30.75" customHeight="1" thickBot="1" x14ac:dyDescent="0.25">
      <c r="B18" s="63" t="s">
        <v>64</v>
      </c>
      <c r="C18" s="64">
        <f>AVERAGE(K18,S18,AA18)</f>
        <v>11110000</v>
      </c>
      <c r="D18" s="22"/>
      <c r="E18" s="59" t="s">
        <v>6</v>
      </c>
      <c r="F18" s="368" t="s">
        <v>18</v>
      </c>
      <c r="G18" s="369"/>
      <c r="H18" s="369"/>
      <c r="I18" s="369"/>
      <c r="J18" s="370"/>
      <c r="K18" s="62">
        <f>SUM(K16,K17)</f>
        <v>10175000</v>
      </c>
      <c r="L18" s="24"/>
      <c r="M18" s="59" t="s">
        <v>6</v>
      </c>
      <c r="N18" s="368" t="s">
        <v>18</v>
      </c>
      <c r="O18" s="369"/>
      <c r="P18" s="369"/>
      <c r="Q18" s="369"/>
      <c r="R18" s="370"/>
      <c r="S18" s="62">
        <f>SUM(S16,S17)</f>
        <v>13200000</v>
      </c>
      <c r="T18" s="24"/>
      <c r="U18" s="59" t="s">
        <v>6</v>
      </c>
      <c r="V18" s="368" t="s">
        <v>18</v>
      </c>
      <c r="W18" s="369"/>
      <c r="X18" s="369"/>
      <c r="Y18" s="369"/>
      <c r="Z18" s="370"/>
      <c r="AA18" s="62">
        <f>SUM(AA16,AA17)</f>
        <v>9955000</v>
      </c>
      <c r="AB18" s="24"/>
    </row>
    <row r="19" spans="1:28" ht="15.75" customHeight="1" x14ac:dyDescent="0.2">
      <c r="B19" s="1"/>
      <c r="C19" s="1"/>
      <c r="D19" s="1"/>
      <c r="E19" s="1"/>
      <c r="F19" s="1"/>
      <c r="G19" s="1"/>
      <c r="H19" s="1"/>
      <c r="I19" s="1"/>
      <c r="J19" s="1"/>
    </row>
    <row r="20" spans="1:28" s="27" customFormat="1" ht="15" customHeight="1" thickBot="1" x14ac:dyDescent="0.25">
      <c r="B20" s="355"/>
      <c r="C20" s="355"/>
      <c r="D20" s="26"/>
      <c r="E20" s="27" t="s">
        <v>55</v>
      </c>
      <c r="M20" s="27" t="s">
        <v>56</v>
      </c>
      <c r="S20" s="29"/>
      <c r="U20" s="27" t="s">
        <v>57</v>
      </c>
    </row>
    <row r="21" spans="1:28" ht="15" customHeight="1" x14ac:dyDescent="0.2">
      <c r="A21" t="s">
        <v>58</v>
      </c>
      <c r="B21" s="356" t="s">
        <v>28</v>
      </c>
      <c r="C21" s="357"/>
      <c r="D21" s="176"/>
      <c r="E21" s="362" t="s">
        <v>1</v>
      </c>
      <c r="F21" s="362"/>
      <c r="G21" s="363"/>
      <c r="H21" s="363"/>
      <c r="I21" s="363"/>
      <c r="J21" s="363"/>
      <c r="K21" s="4" t="s">
        <v>59</v>
      </c>
      <c r="L21" s="13"/>
      <c r="M21" s="364" t="s">
        <v>1</v>
      </c>
      <c r="N21" s="362"/>
      <c r="O21" s="363"/>
      <c r="P21" s="363"/>
      <c r="Q21" s="363"/>
      <c r="R21" s="363"/>
      <c r="S21" s="4" t="s">
        <v>59</v>
      </c>
      <c r="T21" s="13"/>
      <c r="U21" s="364" t="s">
        <v>1</v>
      </c>
      <c r="V21" s="362"/>
      <c r="W21" s="363"/>
      <c r="X21" s="363"/>
      <c r="Y21" s="363"/>
      <c r="Z21" s="363"/>
      <c r="AA21" s="4" t="s">
        <v>59</v>
      </c>
      <c r="AB21" s="13"/>
    </row>
    <row r="22" spans="1:28" ht="16.5" customHeight="1" x14ac:dyDescent="0.2">
      <c r="B22" s="358"/>
      <c r="C22" s="359"/>
      <c r="D22" s="176"/>
      <c r="E22" s="177" t="s">
        <v>43</v>
      </c>
      <c r="F22" s="52" t="s">
        <v>7</v>
      </c>
      <c r="G22" s="2" t="s">
        <v>8</v>
      </c>
      <c r="H22" s="2" t="s">
        <v>9</v>
      </c>
      <c r="I22" s="2" t="s">
        <v>10</v>
      </c>
      <c r="J22" s="2" t="s">
        <v>11</v>
      </c>
      <c r="K22" s="5" t="s">
        <v>15</v>
      </c>
      <c r="L22" s="13"/>
      <c r="M22" s="54" t="s">
        <v>43</v>
      </c>
      <c r="N22" s="52" t="s">
        <v>7</v>
      </c>
      <c r="O22" s="2" t="s">
        <v>8</v>
      </c>
      <c r="P22" s="2" t="s">
        <v>9</v>
      </c>
      <c r="Q22" s="2" t="s">
        <v>10</v>
      </c>
      <c r="R22" s="2" t="s">
        <v>11</v>
      </c>
      <c r="S22" s="5" t="s">
        <v>15</v>
      </c>
      <c r="T22" s="13"/>
      <c r="U22" s="54" t="s">
        <v>43</v>
      </c>
      <c r="V22" s="52" t="s">
        <v>7</v>
      </c>
      <c r="W22" s="2" t="s">
        <v>8</v>
      </c>
      <c r="X22" s="2" t="s">
        <v>9</v>
      </c>
      <c r="Y22" s="2" t="s">
        <v>10</v>
      </c>
      <c r="Z22" s="2" t="s">
        <v>11</v>
      </c>
      <c r="AA22" s="5" t="s">
        <v>15</v>
      </c>
      <c r="AB22" s="13"/>
    </row>
    <row r="23" spans="1:28" ht="15" customHeight="1" x14ac:dyDescent="0.2">
      <c r="B23" s="360"/>
      <c r="C23" s="361"/>
      <c r="D23" s="176"/>
      <c r="E23" s="90">
        <v>64800</v>
      </c>
      <c r="F23" s="90">
        <v>55300</v>
      </c>
      <c r="G23" s="90">
        <v>48700</v>
      </c>
      <c r="H23" s="90">
        <v>40600</v>
      </c>
      <c r="I23" s="90">
        <v>32700</v>
      </c>
      <c r="J23" s="90">
        <v>27900</v>
      </c>
      <c r="K23" s="137" t="s">
        <v>16</v>
      </c>
      <c r="L23" s="14"/>
      <c r="M23" s="89">
        <v>64800</v>
      </c>
      <c r="N23" s="90">
        <v>55300</v>
      </c>
      <c r="O23" s="91">
        <v>48700</v>
      </c>
      <c r="P23" s="91">
        <v>40600</v>
      </c>
      <c r="Q23" s="90">
        <v>32700</v>
      </c>
      <c r="R23" s="90">
        <v>27900</v>
      </c>
      <c r="S23" s="137" t="s">
        <v>16</v>
      </c>
      <c r="T23" s="14"/>
      <c r="U23" s="89">
        <v>64800</v>
      </c>
      <c r="V23" s="90">
        <v>55300</v>
      </c>
      <c r="W23" s="91">
        <v>48700</v>
      </c>
      <c r="X23" s="91">
        <v>40600</v>
      </c>
      <c r="Y23" s="91">
        <v>32700</v>
      </c>
      <c r="Z23" s="91">
        <v>27900</v>
      </c>
      <c r="AA23" s="137" t="s">
        <v>16</v>
      </c>
      <c r="AB23" s="14"/>
    </row>
    <row r="24" spans="1:28" ht="15.65" customHeight="1" x14ac:dyDescent="0.2">
      <c r="B24" s="375" t="s">
        <v>72</v>
      </c>
      <c r="C24" s="376"/>
      <c r="D24" s="176"/>
      <c r="E24" s="110" t="str">
        <f>IF('01 国際開発'!D24=0,"",'01 国際開発'!D24)</f>
        <v/>
      </c>
      <c r="F24" s="110">
        <f>IF('01 国際開発'!E24=0,"",'01 国際開発'!E24)</f>
        <v>0.5</v>
      </c>
      <c r="G24" s="110">
        <f>IF('01 国際開発'!F24=0,"",'01 国際開発'!F24)</f>
        <v>1</v>
      </c>
      <c r="H24" s="110" t="str">
        <f>IF('01 国際開発'!G24=0,"",'01 国際開発'!G24)</f>
        <v/>
      </c>
      <c r="I24" s="110" t="str">
        <f>IF('01 国際開発'!H24=0,"",'01 国際開発'!H24)</f>
        <v/>
      </c>
      <c r="J24" s="110" t="str">
        <f>IF('01 国際開発'!I24=0,"",'01 国際開発'!I24)</f>
        <v/>
      </c>
      <c r="K24" s="116">
        <f t="shared" ref="K24:K43" si="0">SUM(E24:J24)</f>
        <v>1.5</v>
      </c>
      <c r="L24" s="3"/>
      <c r="M24" s="189" t="str">
        <f>IF('02 福山'!D24=0,"",'02 福山'!D24)</f>
        <v/>
      </c>
      <c r="N24" s="190">
        <f>IF('02 福山'!E24=0,"",'02 福山'!E24)</f>
        <v>0.5</v>
      </c>
      <c r="O24" s="191">
        <f>IF('02 福山'!F24=0,"",'02 福山'!F24)</f>
        <v>1</v>
      </c>
      <c r="P24" s="192">
        <f>IF('02 福山'!G24=0,"",'02 福山'!G24)</f>
        <v>2</v>
      </c>
      <c r="Q24" s="192" t="str">
        <f>IF('02 福山'!H24=0,"",'02 福山'!H24)</f>
        <v/>
      </c>
      <c r="R24" s="190" t="str">
        <f>IF('02 福山'!I24=0,"",'02 福山'!I24)</f>
        <v/>
      </c>
      <c r="S24" s="116">
        <f t="shared" ref="S24:S39" si="1">SUM(M24:R24)</f>
        <v>3.5</v>
      </c>
      <c r="T24" s="193"/>
      <c r="U24" s="110" t="str">
        <f>IF('03 八千代'!D24=0,"",'03 八千代'!D24)</f>
        <v/>
      </c>
      <c r="V24" s="110">
        <f>IF('03 八千代'!E24=0,"",'03 八千代'!E24)</f>
        <v>0.5</v>
      </c>
      <c r="W24" s="110">
        <f>IF('03 八千代'!F24=0,"",'03 八千代'!F24)</f>
        <v>1</v>
      </c>
      <c r="X24" s="110">
        <f>IF('03 八千代'!G24=0,"",'03 八千代'!G24)</f>
        <v>1</v>
      </c>
      <c r="Y24" s="110" t="str">
        <f>IF('03 八千代'!H24=0,"",'03 八千代'!H24)</f>
        <v/>
      </c>
      <c r="Z24" s="110" t="str">
        <f>IF('03 八千代'!I24=0,"",'03 八千代'!I24)</f>
        <v/>
      </c>
      <c r="AA24" s="116">
        <f t="shared" ref="AA24:AA39" si="2">SUM(U24:Z24)</f>
        <v>2.5</v>
      </c>
      <c r="AB24" s="3"/>
    </row>
    <row r="25" spans="1:28" ht="15.65" customHeight="1" x14ac:dyDescent="0.2">
      <c r="B25" s="383"/>
      <c r="C25" s="384"/>
      <c r="D25" s="176"/>
      <c r="E25" s="111">
        <f t="shared" ref="E25:J25" si="3">IF(E24="",0,E24*E$23)</f>
        <v>0</v>
      </c>
      <c r="F25" s="111">
        <f t="shared" si="3"/>
        <v>27650</v>
      </c>
      <c r="G25" s="111">
        <f t="shared" si="3"/>
        <v>48700</v>
      </c>
      <c r="H25" s="111">
        <f t="shared" si="3"/>
        <v>0</v>
      </c>
      <c r="I25" s="111">
        <f t="shared" si="3"/>
        <v>0</v>
      </c>
      <c r="J25" s="111">
        <f t="shared" si="3"/>
        <v>0</v>
      </c>
      <c r="K25" s="117">
        <f t="shared" si="0"/>
        <v>76350</v>
      </c>
      <c r="L25" s="15"/>
      <c r="M25" s="45">
        <f t="shared" ref="M25:R25" si="4">IF(M24="",0,M24*M$23)</f>
        <v>0</v>
      </c>
      <c r="N25" s="111">
        <f t="shared" si="4"/>
        <v>27650</v>
      </c>
      <c r="O25" s="111">
        <f t="shared" si="4"/>
        <v>48700</v>
      </c>
      <c r="P25" s="141">
        <f t="shared" si="4"/>
        <v>81200</v>
      </c>
      <c r="Q25" s="111">
        <f t="shared" si="4"/>
        <v>0</v>
      </c>
      <c r="R25" s="111">
        <f t="shared" si="4"/>
        <v>0</v>
      </c>
      <c r="S25" s="117">
        <f t="shared" si="1"/>
        <v>157550</v>
      </c>
      <c r="T25" s="194"/>
      <c r="U25" s="111">
        <f t="shared" ref="U25:Z25" si="5">IF(U24="",0,U24*U$23)</f>
        <v>0</v>
      </c>
      <c r="V25" s="111">
        <f t="shared" si="5"/>
        <v>27650</v>
      </c>
      <c r="W25" s="111">
        <f t="shared" si="5"/>
        <v>48700</v>
      </c>
      <c r="X25" s="111">
        <f t="shared" si="5"/>
        <v>40600</v>
      </c>
      <c r="Y25" s="111">
        <f t="shared" si="5"/>
        <v>0</v>
      </c>
      <c r="Z25" s="111">
        <f t="shared" si="5"/>
        <v>0</v>
      </c>
      <c r="AA25" s="117">
        <f t="shared" si="2"/>
        <v>116950</v>
      </c>
      <c r="AB25" s="15"/>
    </row>
    <row r="26" spans="1:28" ht="15.65" customHeight="1" x14ac:dyDescent="0.2">
      <c r="B26" s="375" t="s">
        <v>111</v>
      </c>
      <c r="C26" s="376"/>
      <c r="D26" s="178"/>
      <c r="E26" s="110" t="str">
        <f>IF('01 国際開発'!D26=0,"",'01 国際開発'!D26)</f>
        <v/>
      </c>
      <c r="F26" s="110">
        <f>IF('01 国際開発'!E26=0,"",'01 国際開発'!E26)</f>
        <v>1</v>
      </c>
      <c r="G26" s="110">
        <f>IF('01 国際開発'!F26=0,"",'01 国際開発'!F26)</f>
        <v>2</v>
      </c>
      <c r="H26" s="110" t="str">
        <f>IF('01 国際開発'!G26=0,"",'01 国際開発'!G26)</f>
        <v/>
      </c>
      <c r="I26" s="110">
        <f>IF('01 国際開発'!H26=0,"",'01 国際開発'!H26)</f>
        <v>2.5</v>
      </c>
      <c r="J26" s="110">
        <f>IF('01 国際開発'!I26=0,"",'01 国際開発'!I26)</f>
        <v>4.5</v>
      </c>
      <c r="K26" s="116">
        <f t="shared" si="0"/>
        <v>10</v>
      </c>
      <c r="L26" s="3"/>
      <c r="M26" s="189" t="str">
        <f>IF('02 福山'!D26=0,"",'02 福山'!D26)</f>
        <v/>
      </c>
      <c r="N26" s="190">
        <f>IF('02 福山'!E26=0,"",'02 福山'!E26)</f>
        <v>0.5</v>
      </c>
      <c r="O26" s="191">
        <f>IF('02 福山'!F26=0,"",'02 福山'!F26)</f>
        <v>1</v>
      </c>
      <c r="P26" s="192">
        <f>IF('02 福山'!G26=0,"",'02 福山'!G26)</f>
        <v>2</v>
      </c>
      <c r="Q26" s="192">
        <f>IF('02 福山'!H26=0,"",'02 福山'!H26)</f>
        <v>3</v>
      </c>
      <c r="R26" s="190">
        <f>IF('02 福山'!I26=0,"",'02 福山'!I26)</f>
        <v>6</v>
      </c>
      <c r="S26" s="116">
        <f t="shared" si="1"/>
        <v>12.5</v>
      </c>
      <c r="T26" s="193"/>
      <c r="U26" s="110" t="str">
        <f>IF('03 八千代'!D26=0,"",'03 八千代'!D26)</f>
        <v/>
      </c>
      <c r="V26" s="110">
        <f>IF('03 八千代'!E26=0,"",'03 八千代'!E26)</f>
        <v>0.5</v>
      </c>
      <c r="W26" s="110">
        <f>IF('03 八千代'!F26=0,"",'03 八千代'!F26)</f>
        <v>1</v>
      </c>
      <c r="X26" s="110">
        <f>IF('03 八千代'!G26=0,"",'03 八千代'!G26)</f>
        <v>1</v>
      </c>
      <c r="Y26" s="110">
        <f>IF('03 八千代'!H26=0,"",'03 八千代'!H26)</f>
        <v>2</v>
      </c>
      <c r="Z26" s="110">
        <f>IF('03 八千代'!I26=0,"",'03 八千代'!I26)</f>
        <v>4</v>
      </c>
      <c r="AA26" s="116">
        <f t="shared" si="2"/>
        <v>8.5</v>
      </c>
      <c r="AB26" s="3"/>
    </row>
    <row r="27" spans="1:28" ht="15.65" customHeight="1" x14ac:dyDescent="0.2">
      <c r="B27" s="383"/>
      <c r="C27" s="384"/>
      <c r="D27" s="178"/>
      <c r="E27" s="111">
        <f t="shared" ref="E27:J27" si="6">IF(E26="",0,E26*E$23)</f>
        <v>0</v>
      </c>
      <c r="F27" s="111">
        <f t="shared" si="6"/>
        <v>55300</v>
      </c>
      <c r="G27" s="111">
        <f t="shared" si="6"/>
        <v>97400</v>
      </c>
      <c r="H27" s="111">
        <f t="shared" si="6"/>
        <v>0</v>
      </c>
      <c r="I27" s="111">
        <f t="shared" si="6"/>
        <v>81750</v>
      </c>
      <c r="J27" s="111">
        <f t="shared" si="6"/>
        <v>125550</v>
      </c>
      <c r="K27" s="117">
        <f t="shared" si="0"/>
        <v>360000</v>
      </c>
      <c r="L27" s="15"/>
      <c r="M27" s="45">
        <f t="shared" ref="M27:R27" si="7">IF(M26="",0,M26*M$23)</f>
        <v>0</v>
      </c>
      <c r="N27" s="111">
        <f t="shared" si="7"/>
        <v>27650</v>
      </c>
      <c r="O27" s="111">
        <f t="shared" si="7"/>
        <v>48700</v>
      </c>
      <c r="P27" s="141">
        <f t="shared" si="7"/>
        <v>81200</v>
      </c>
      <c r="Q27" s="111">
        <f t="shared" si="7"/>
        <v>98100</v>
      </c>
      <c r="R27" s="111">
        <f t="shared" si="7"/>
        <v>167400</v>
      </c>
      <c r="S27" s="117">
        <f t="shared" si="1"/>
        <v>423050</v>
      </c>
      <c r="T27" s="194"/>
      <c r="U27" s="111">
        <f t="shared" ref="U27:Z27" si="8">IF(U26="",0,U26*U$23)</f>
        <v>0</v>
      </c>
      <c r="V27" s="111">
        <f t="shared" si="8"/>
        <v>27650</v>
      </c>
      <c r="W27" s="111">
        <f t="shared" si="8"/>
        <v>48700</v>
      </c>
      <c r="X27" s="111">
        <f t="shared" si="8"/>
        <v>40600</v>
      </c>
      <c r="Y27" s="111">
        <f t="shared" si="8"/>
        <v>65400</v>
      </c>
      <c r="Z27" s="111">
        <f t="shared" si="8"/>
        <v>111600</v>
      </c>
      <c r="AA27" s="117">
        <f t="shared" si="2"/>
        <v>293950</v>
      </c>
      <c r="AB27" s="15"/>
    </row>
    <row r="28" spans="1:28" ht="15.65" customHeight="1" x14ac:dyDescent="0.2">
      <c r="B28" s="375" t="s">
        <v>112</v>
      </c>
      <c r="C28" s="376"/>
      <c r="D28" s="178"/>
      <c r="E28" s="110" t="str">
        <f>IF('01 国際開発'!D28=0,"",'01 国際開発'!D28)</f>
        <v/>
      </c>
      <c r="F28" s="110">
        <f>IF('01 国際開発'!E28=0,"",'01 国際開発'!E28)</f>
        <v>1.5</v>
      </c>
      <c r="G28" s="110">
        <f>IF('01 国際開発'!F28=0,"",'01 国際開発'!F28)</f>
        <v>2.5</v>
      </c>
      <c r="H28" s="110" t="str">
        <f>IF('01 国際開発'!G28=0,"",'01 国際開発'!G28)</f>
        <v/>
      </c>
      <c r="I28" s="110">
        <f>IF('01 国際開発'!H28=0,"",'01 国際開発'!H28)</f>
        <v>3.5</v>
      </c>
      <c r="J28" s="110">
        <f>IF('01 国際開発'!I28=0,"",'01 国際開発'!I28)</f>
        <v>4.5</v>
      </c>
      <c r="K28" s="116">
        <f t="shared" si="0"/>
        <v>12</v>
      </c>
      <c r="L28" s="3"/>
      <c r="M28" s="189" t="str">
        <f>IF('02 福山'!D28=0,"",'02 福山'!D28)</f>
        <v/>
      </c>
      <c r="N28" s="190">
        <f>IF('02 福山'!E28=0,"",'02 福山'!E28)</f>
        <v>0.5</v>
      </c>
      <c r="O28" s="191">
        <f>IF('02 福山'!F28=0,"",'02 福山'!F28)</f>
        <v>1</v>
      </c>
      <c r="P28" s="192">
        <f>IF('02 福山'!G28=0,"",'02 福山'!G28)</f>
        <v>1</v>
      </c>
      <c r="Q28" s="192">
        <f>IF('02 福山'!H28=0,"",'02 福山'!H28)</f>
        <v>2</v>
      </c>
      <c r="R28" s="190">
        <f>IF('02 福山'!I28=0,"",'02 福山'!I28)</f>
        <v>2</v>
      </c>
      <c r="S28" s="116">
        <f t="shared" si="1"/>
        <v>6.5</v>
      </c>
      <c r="T28" s="193"/>
      <c r="U28" s="110" t="str">
        <f>IF('03 八千代'!D28=0,"",'03 八千代'!D28)</f>
        <v/>
      </c>
      <c r="V28" s="110">
        <f>IF('03 八千代'!E28=0,"",'03 八千代'!E28)</f>
        <v>0.5</v>
      </c>
      <c r="W28" s="110">
        <f>IF('03 八千代'!F28=0,"",'03 八千代'!F28)</f>
        <v>1</v>
      </c>
      <c r="X28" s="110">
        <f>IF('03 八千代'!G28=0,"",'03 八千代'!G28)</f>
        <v>1</v>
      </c>
      <c r="Y28" s="110">
        <f>IF('03 八千代'!H28=0,"",'03 八千代'!H28)</f>
        <v>2</v>
      </c>
      <c r="Z28" s="110">
        <f>IF('03 八千代'!I28=0,"",'03 八千代'!I28)</f>
        <v>2</v>
      </c>
      <c r="AA28" s="116">
        <f t="shared" si="2"/>
        <v>6.5</v>
      </c>
      <c r="AB28" s="3"/>
    </row>
    <row r="29" spans="1:28" ht="15.65" customHeight="1" x14ac:dyDescent="0.2">
      <c r="B29" s="383"/>
      <c r="C29" s="384"/>
      <c r="D29" s="178"/>
      <c r="E29" s="111">
        <f t="shared" ref="E29:J29" si="9">IF(E28="",0,E28*E$23)</f>
        <v>0</v>
      </c>
      <c r="F29" s="111">
        <f t="shared" si="9"/>
        <v>82950</v>
      </c>
      <c r="G29" s="111">
        <f t="shared" si="9"/>
        <v>121750</v>
      </c>
      <c r="H29" s="111">
        <f t="shared" si="9"/>
        <v>0</v>
      </c>
      <c r="I29" s="111">
        <f t="shared" si="9"/>
        <v>114450</v>
      </c>
      <c r="J29" s="111">
        <f t="shared" si="9"/>
        <v>125550</v>
      </c>
      <c r="K29" s="117">
        <f t="shared" si="0"/>
        <v>444700</v>
      </c>
      <c r="L29" s="15"/>
      <c r="M29" s="45">
        <f t="shared" ref="M29:R29" si="10">IF(M28="",0,M28*M$23)</f>
        <v>0</v>
      </c>
      <c r="N29" s="111">
        <f t="shared" si="10"/>
        <v>27650</v>
      </c>
      <c r="O29" s="111">
        <f t="shared" si="10"/>
        <v>48700</v>
      </c>
      <c r="P29" s="141">
        <f t="shared" si="10"/>
        <v>40600</v>
      </c>
      <c r="Q29" s="111">
        <f t="shared" si="10"/>
        <v>65400</v>
      </c>
      <c r="R29" s="111">
        <f t="shared" si="10"/>
        <v>55800</v>
      </c>
      <c r="S29" s="117">
        <f t="shared" si="1"/>
        <v>238150</v>
      </c>
      <c r="T29" s="194"/>
      <c r="U29" s="111">
        <f t="shared" ref="U29:Z29" si="11">IF(U28="",0,U28*U$23)</f>
        <v>0</v>
      </c>
      <c r="V29" s="111">
        <f t="shared" si="11"/>
        <v>27650</v>
      </c>
      <c r="W29" s="111">
        <f t="shared" si="11"/>
        <v>48700</v>
      </c>
      <c r="X29" s="111">
        <f t="shared" si="11"/>
        <v>40600</v>
      </c>
      <c r="Y29" s="111">
        <f t="shared" si="11"/>
        <v>65400</v>
      </c>
      <c r="Z29" s="111">
        <f t="shared" si="11"/>
        <v>55800</v>
      </c>
      <c r="AA29" s="117">
        <f t="shared" si="2"/>
        <v>238150</v>
      </c>
      <c r="AB29" s="15"/>
    </row>
    <row r="30" spans="1:28" ht="15.65" customHeight="1" x14ac:dyDescent="0.2">
      <c r="B30" s="375" t="s">
        <v>113</v>
      </c>
      <c r="C30" s="376"/>
      <c r="D30" s="178"/>
      <c r="E30" s="110" t="str">
        <f>IF('01 国際開発'!D30=0,"",'01 国際開発'!D30)</f>
        <v/>
      </c>
      <c r="F30" s="110">
        <f>IF('01 国際開発'!E30=0,"",'01 国際開発'!E30)</f>
        <v>1</v>
      </c>
      <c r="G30" s="110">
        <f>IF('01 国際開発'!F30=0,"",'01 国際開発'!F30)</f>
        <v>1.5</v>
      </c>
      <c r="H30" s="110" t="str">
        <f>IF('01 国際開発'!G30=0,"",'01 国際開発'!G30)</f>
        <v/>
      </c>
      <c r="I30" s="110">
        <f>IF('01 国際開発'!H30=0,"",'01 国際開発'!H30)</f>
        <v>2</v>
      </c>
      <c r="J30" s="110">
        <f>IF('01 国際開発'!I30=0,"",'01 国際開発'!I30)</f>
        <v>1.5</v>
      </c>
      <c r="K30" s="116">
        <f t="shared" si="0"/>
        <v>6</v>
      </c>
      <c r="L30" s="3"/>
      <c r="M30" s="189" t="str">
        <f>IF('02 福山'!D30=0,"",'02 福山'!D30)</f>
        <v/>
      </c>
      <c r="N30" s="190">
        <f>IF('02 福山'!E30=0,"",'02 福山'!E30)</f>
        <v>0.5</v>
      </c>
      <c r="O30" s="191">
        <f>IF('02 福山'!F30=0,"",'02 福山'!F30)</f>
        <v>1</v>
      </c>
      <c r="P30" s="192">
        <f>IF('02 福山'!G30=0,"",'02 福山'!G30)</f>
        <v>2</v>
      </c>
      <c r="Q30" s="192">
        <f>IF('02 福山'!H30=0,"",'02 福山'!H30)</f>
        <v>4</v>
      </c>
      <c r="R30" s="190">
        <f>IF('02 福山'!I30=0,"",'02 福山'!I30)</f>
        <v>6</v>
      </c>
      <c r="S30" s="116">
        <f t="shared" si="1"/>
        <v>13.5</v>
      </c>
      <c r="T30" s="193"/>
      <c r="U30" s="110" t="str">
        <f>IF('03 八千代'!D30=0,"",'03 八千代'!D30)</f>
        <v/>
      </c>
      <c r="V30" s="110">
        <f>IF('03 八千代'!E30=0,"",'03 八千代'!E30)</f>
        <v>0.5</v>
      </c>
      <c r="W30" s="110">
        <f>IF('03 八千代'!F30=0,"",'03 八千代'!F30)</f>
        <v>1</v>
      </c>
      <c r="X30" s="110">
        <f>IF('03 八千代'!G30=0,"",'03 八千代'!G30)</f>
        <v>1</v>
      </c>
      <c r="Y30" s="110">
        <f>IF('03 八千代'!H30=0,"",'03 八千代'!H30)</f>
        <v>2</v>
      </c>
      <c r="Z30" s="110">
        <f>IF('03 八千代'!I30=0,"",'03 八千代'!I30)</f>
        <v>4</v>
      </c>
      <c r="AA30" s="116">
        <f t="shared" si="2"/>
        <v>8.5</v>
      </c>
      <c r="AB30" s="3"/>
    </row>
    <row r="31" spans="1:28" ht="15.65" customHeight="1" x14ac:dyDescent="0.2">
      <c r="B31" s="383"/>
      <c r="C31" s="384"/>
      <c r="D31" s="178"/>
      <c r="E31" s="111">
        <f t="shared" ref="E31:J31" si="12">IF(E30="",0,E30*E$23)</f>
        <v>0</v>
      </c>
      <c r="F31" s="111">
        <f t="shared" si="12"/>
        <v>55300</v>
      </c>
      <c r="G31" s="111">
        <f t="shared" si="12"/>
        <v>73050</v>
      </c>
      <c r="H31" s="111">
        <f t="shared" si="12"/>
        <v>0</v>
      </c>
      <c r="I31" s="111">
        <f t="shared" si="12"/>
        <v>65400</v>
      </c>
      <c r="J31" s="111">
        <f t="shared" si="12"/>
        <v>41850</v>
      </c>
      <c r="K31" s="117">
        <f t="shared" si="0"/>
        <v>235600</v>
      </c>
      <c r="L31" s="15"/>
      <c r="M31" s="45">
        <f t="shared" ref="M31:R31" si="13">IF(M30="",0,M30*M$23)</f>
        <v>0</v>
      </c>
      <c r="N31" s="111">
        <f t="shared" si="13"/>
        <v>27650</v>
      </c>
      <c r="O31" s="111">
        <f t="shared" si="13"/>
        <v>48700</v>
      </c>
      <c r="P31" s="141">
        <f t="shared" si="13"/>
        <v>81200</v>
      </c>
      <c r="Q31" s="111">
        <f t="shared" si="13"/>
        <v>130800</v>
      </c>
      <c r="R31" s="111">
        <f t="shared" si="13"/>
        <v>167400</v>
      </c>
      <c r="S31" s="117">
        <f t="shared" si="1"/>
        <v>455750</v>
      </c>
      <c r="T31" s="194"/>
      <c r="U31" s="111">
        <f t="shared" ref="U31:Z31" si="14">IF(U30="",0,U30*U$23)</f>
        <v>0</v>
      </c>
      <c r="V31" s="111">
        <f t="shared" si="14"/>
        <v>27650</v>
      </c>
      <c r="W31" s="111">
        <f t="shared" si="14"/>
        <v>48700</v>
      </c>
      <c r="X31" s="111">
        <f t="shared" si="14"/>
        <v>40600</v>
      </c>
      <c r="Y31" s="111">
        <f t="shared" si="14"/>
        <v>65400</v>
      </c>
      <c r="Z31" s="111">
        <f t="shared" si="14"/>
        <v>111600</v>
      </c>
      <c r="AA31" s="117">
        <f t="shared" si="2"/>
        <v>293950</v>
      </c>
      <c r="AB31" s="15"/>
    </row>
    <row r="32" spans="1:28" ht="15.65" customHeight="1" x14ac:dyDescent="0.2">
      <c r="B32" s="385" t="s">
        <v>114</v>
      </c>
      <c r="C32" s="376"/>
      <c r="D32" s="178"/>
      <c r="E32" s="110" t="str">
        <f>IF('01 国際開発'!D32=0,"",'01 国際開発'!D32)</f>
        <v/>
      </c>
      <c r="F32" s="110">
        <f>IF('01 国際開発'!E32=0,"",'01 国際開発'!E32)</f>
        <v>1</v>
      </c>
      <c r="G32" s="110">
        <f>IF('01 国際開発'!F32=0,"",'01 国際開発'!F32)</f>
        <v>2</v>
      </c>
      <c r="H32" s="110" t="str">
        <f>IF('01 国際開発'!G32=0,"",'01 国際開発'!G32)</f>
        <v/>
      </c>
      <c r="I32" s="110">
        <f>IF('01 国際開発'!H32=0,"",'01 国際開発'!H32)</f>
        <v>4</v>
      </c>
      <c r="J32" s="110">
        <f>IF('01 国際開発'!I32=0,"",'01 国際開発'!I32)</f>
        <v>4</v>
      </c>
      <c r="K32" s="116">
        <f t="shared" si="0"/>
        <v>11</v>
      </c>
      <c r="L32" s="3"/>
      <c r="M32" s="189" t="str">
        <f>IF('02 福山'!D32=0,"",'02 福山'!D32)</f>
        <v/>
      </c>
      <c r="N32" s="190">
        <f>IF('02 福山'!E32=0,"",'02 福山'!E32)</f>
        <v>1</v>
      </c>
      <c r="O32" s="191">
        <f>IF('02 福山'!F32=0,"",'02 福山'!F32)</f>
        <v>1</v>
      </c>
      <c r="P32" s="192">
        <f>IF('02 福山'!G32=0,"",'02 福山'!G32)</f>
        <v>2</v>
      </c>
      <c r="Q32" s="192">
        <f>IF('02 福山'!H32=0,"",'02 福山'!H32)</f>
        <v>3</v>
      </c>
      <c r="R32" s="190">
        <f>IF('02 福山'!I32=0,"",'02 福山'!I32)</f>
        <v>3</v>
      </c>
      <c r="S32" s="116">
        <f t="shared" si="1"/>
        <v>10</v>
      </c>
      <c r="T32" s="193"/>
      <c r="U32" s="110" t="str">
        <f>IF('03 八千代'!D32=0,"",'03 八千代'!D32)</f>
        <v/>
      </c>
      <c r="V32" s="110">
        <f>IF('03 八千代'!E32=0,"",'03 八千代'!E32)</f>
        <v>2</v>
      </c>
      <c r="W32" s="110">
        <f>IF('03 八千代'!F32=0,"",'03 八千代'!F32)</f>
        <v>2</v>
      </c>
      <c r="X32" s="110">
        <f>IF('03 八千代'!G32=0,"",'03 八千代'!G32)</f>
        <v>2</v>
      </c>
      <c r="Y32" s="110">
        <f>IF('03 八千代'!H32=0,"",'03 八千代'!H32)</f>
        <v>3</v>
      </c>
      <c r="Z32" s="110">
        <f>IF('03 八千代'!I32=0,"",'03 八千代'!I32)</f>
        <v>3</v>
      </c>
      <c r="AA32" s="116">
        <f t="shared" si="2"/>
        <v>12</v>
      </c>
      <c r="AB32" s="3"/>
    </row>
    <row r="33" spans="2:28" ht="15.65" customHeight="1" x14ac:dyDescent="0.2">
      <c r="B33" s="383"/>
      <c r="C33" s="384"/>
      <c r="D33" s="178"/>
      <c r="E33" s="111">
        <f t="shared" ref="E33:J33" si="15">IF(E32="",0,E32*E$23)</f>
        <v>0</v>
      </c>
      <c r="F33" s="111">
        <f t="shared" si="15"/>
        <v>55300</v>
      </c>
      <c r="G33" s="111">
        <f t="shared" si="15"/>
        <v>97400</v>
      </c>
      <c r="H33" s="111">
        <f t="shared" si="15"/>
        <v>0</v>
      </c>
      <c r="I33" s="111">
        <f t="shared" si="15"/>
        <v>130800</v>
      </c>
      <c r="J33" s="111">
        <f t="shared" si="15"/>
        <v>111600</v>
      </c>
      <c r="K33" s="117">
        <f t="shared" si="0"/>
        <v>395100</v>
      </c>
      <c r="L33" s="15"/>
      <c r="M33" s="45">
        <f t="shared" ref="M33:R33" si="16">IF(M32="",0,M32*M$23)</f>
        <v>0</v>
      </c>
      <c r="N33" s="111">
        <f t="shared" si="16"/>
        <v>55300</v>
      </c>
      <c r="O33" s="111">
        <f t="shared" si="16"/>
        <v>48700</v>
      </c>
      <c r="P33" s="141">
        <f t="shared" si="16"/>
        <v>81200</v>
      </c>
      <c r="Q33" s="111">
        <f t="shared" si="16"/>
        <v>98100</v>
      </c>
      <c r="R33" s="111">
        <f t="shared" si="16"/>
        <v>83700</v>
      </c>
      <c r="S33" s="117">
        <f t="shared" si="1"/>
        <v>367000</v>
      </c>
      <c r="T33" s="194"/>
      <c r="U33" s="111">
        <f t="shared" ref="U33:Z33" si="17">IF(U32="",0,U32*U$23)</f>
        <v>0</v>
      </c>
      <c r="V33" s="111">
        <f t="shared" si="17"/>
        <v>110600</v>
      </c>
      <c r="W33" s="111">
        <f t="shared" si="17"/>
        <v>97400</v>
      </c>
      <c r="X33" s="111">
        <f t="shared" si="17"/>
        <v>81200</v>
      </c>
      <c r="Y33" s="111">
        <f t="shared" si="17"/>
        <v>98100</v>
      </c>
      <c r="Z33" s="111">
        <f t="shared" si="17"/>
        <v>83700</v>
      </c>
      <c r="AA33" s="117">
        <f t="shared" si="2"/>
        <v>471000</v>
      </c>
      <c r="AB33" s="15"/>
    </row>
    <row r="34" spans="2:28" ht="15.65" customHeight="1" x14ac:dyDescent="0.2">
      <c r="B34" s="385" t="s">
        <v>115</v>
      </c>
      <c r="C34" s="376"/>
      <c r="D34" s="178"/>
      <c r="E34" s="110" t="str">
        <f>IF('01 国際開発'!D34=0,"",'01 国際開発'!D34)</f>
        <v/>
      </c>
      <c r="F34" s="110">
        <f>IF('01 国際開発'!E34=0,"",'01 国際開発'!E34)</f>
        <v>2</v>
      </c>
      <c r="G34" s="110">
        <f>IF('01 国際開発'!F34=0,"",'01 国際開発'!F34)</f>
        <v>6.5</v>
      </c>
      <c r="H34" s="110" t="str">
        <f>IF('01 国際開発'!G34=0,"",'01 国際開発'!G34)</f>
        <v/>
      </c>
      <c r="I34" s="110">
        <f>IF('01 国際開発'!H34=0,"",'01 国際開発'!H34)</f>
        <v>8</v>
      </c>
      <c r="J34" s="110">
        <f>IF('01 国際開発'!I34=0,"",'01 国際開発'!I34)</f>
        <v>8</v>
      </c>
      <c r="K34" s="116">
        <f t="shared" si="0"/>
        <v>24.5</v>
      </c>
      <c r="L34" s="3"/>
      <c r="M34" s="189" t="str">
        <f>IF('02 福山'!D34=0,"",'02 福山'!D34)</f>
        <v/>
      </c>
      <c r="N34" s="190">
        <f>IF('02 福山'!E34=0,"",'02 福山'!E34)</f>
        <v>2</v>
      </c>
      <c r="O34" s="191">
        <f>IF('02 福山'!F34=0,"",'02 福山'!F34)</f>
        <v>2</v>
      </c>
      <c r="P34" s="192">
        <f>IF('02 福山'!G34=0,"",'02 福山'!G34)</f>
        <v>4</v>
      </c>
      <c r="Q34" s="192">
        <f>IF('02 福山'!H34=0,"",'02 福山'!H34)</f>
        <v>4</v>
      </c>
      <c r="R34" s="190">
        <f>IF('02 福山'!I34=0,"",'02 福山'!I34)</f>
        <v>8</v>
      </c>
      <c r="S34" s="116">
        <f t="shared" si="1"/>
        <v>20</v>
      </c>
      <c r="T34" s="193"/>
      <c r="U34" s="110" t="str">
        <f>IF('03 八千代'!D34=0,"",'03 八千代'!D34)</f>
        <v/>
      </c>
      <c r="V34" s="110">
        <f>IF('03 八千代'!E34=0,"",'03 八千代'!E34)</f>
        <v>1.5</v>
      </c>
      <c r="W34" s="110">
        <f>IF('03 八千代'!F34=0,"",'03 八千代'!F34)</f>
        <v>3</v>
      </c>
      <c r="X34" s="110">
        <f>IF('03 八千代'!G34=0,"",'03 八千代'!G34)</f>
        <v>3</v>
      </c>
      <c r="Y34" s="110">
        <f>IF('03 八千代'!H34=0,"",'03 八千代'!H34)</f>
        <v>6</v>
      </c>
      <c r="Z34" s="110">
        <f>IF('03 八千代'!I34=0,"",'03 八千代'!I34)</f>
        <v>6</v>
      </c>
      <c r="AA34" s="116">
        <f t="shared" si="2"/>
        <v>19.5</v>
      </c>
      <c r="AB34" s="3"/>
    </row>
    <row r="35" spans="2:28" ht="15.65" customHeight="1" x14ac:dyDescent="0.2">
      <c r="B35" s="383"/>
      <c r="C35" s="384"/>
      <c r="D35" s="178"/>
      <c r="E35" s="111">
        <f t="shared" ref="E35:J35" si="18">IF(E34="",0,E34*E$23)</f>
        <v>0</v>
      </c>
      <c r="F35" s="111">
        <f t="shared" si="18"/>
        <v>110600</v>
      </c>
      <c r="G35" s="111">
        <f t="shared" si="18"/>
        <v>316550</v>
      </c>
      <c r="H35" s="111">
        <f t="shared" si="18"/>
        <v>0</v>
      </c>
      <c r="I35" s="111">
        <f t="shared" si="18"/>
        <v>261600</v>
      </c>
      <c r="J35" s="111">
        <f t="shared" si="18"/>
        <v>223200</v>
      </c>
      <c r="K35" s="117">
        <f t="shared" si="0"/>
        <v>911950</v>
      </c>
      <c r="L35" s="15"/>
      <c r="M35" s="45">
        <f t="shared" ref="M35:R35" si="19">IF(M34="",0,M34*M$23)</f>
        <v>0</v>
      </c>
      <c r="N35" s="111">
        <f t="shared" si="19"/>
        <v>110600</v>
      </c>
      <c r="O35" s="111">
        <f t="shared" si="19"/>
        <v>97400</v>
      </c>
      <c r="P35" s="141">
        <f t="shared" si="19"/>
        <v>162400</v>
      </c>
      <c r="Q35" s="111">
        <f t="shared" si="19"/>
        <v>130800</v>
      </c>
      <c r="R35" s="111">
        <f t="shared" si="19"/>
        <v>223200</v>
      </c>
      <c r="S35" s="117">
        <f t="shared" si="1"/>
        <v>724400</v>
      </c>
      <c r="T35" s="194"/>
      <c r="U35" s="111">
        <f t="shared" ref="U35:Z35" si="20">IF(U34="",0,U34*U$23)</f>
        <v>0</v>
      </c>
      <c r="V35" s="111">
        <f t="shared" si="20"/>
        <v>82950</v>
      </c>
      <c r="W35" s="111">
        <f t="shared" si="20"/>
        <v>146100</v>
      </c>
      <c r="X35" s="111">
        <f t="shared" si="20"/>
        <v>121800</v>
      </c>
      <c r="Y35" s="111">
        <f t="shared" si="20"/>
        <v>196200</v>
      </c>
      <c r="Z35" s="111">
        <f t="shared" si="20"/>
        <v>167400</v>
      </c>
      <c r="AA35" s="117">
        <f t="shared" si="2"/>
        <v>714450</v>
      </c>
      <c r="AB35" s="15"/>
    </row>
    <row r="36" spans="2:28" ht="15.65" customHeight="1" x14ac:dyDescent="0.2">
      <c r="B36" s="385" t="s">
        <v>116</v>
      </c>
      <c r="C36" s="376"/>
      <c r="D36" s="178"/>
      <c r="E36" s="110" t="str">
        <f>IF('01 国際開発'!D36=0,"",'01 国際開発'!D36)</f>
        <v/>
      </c>
      <c r="F36" s="110">
        <f>IF('01 国際開発'!E36=0,"",'01 国際開発'!E36)</f>
        <v>1</v>
      </c>
      <c r="G36" s="110">
        <f>IF('01 国際開発'!F36=0,"",'01 国際開発'!F36)</f>
        <v>1.5</v>
      </c>
      <c r="H36" s="110" t="str">
        <f>IF('01 国際開発'!G36=0,"",'01 国際開発'!G36)</f>
        <v/>
      </c>
      <c r="I36" s="110">
        <f>IF('01 国際開発'!H36=0,"",'01 国際開発'!H36)</f>
        <v>2</v>
      </c>
      <c r="J36" s="110">
        <f>IF('01 国際開発'!I36=0,"",'01 国際開発'!I36)</f>
        <v>1</v>
      </c>
      <c r="K36" s="116">
        <f t="shared" si="0"/>
        <v>5.5</v>
      </c>
      <c r="L36" s="3"/>
      <c r="M36" s="189" t="str">
        <f>IF('02 福山'!D36=0,"",'02 福山'!D36)</f>
        <v/>
      </c>
      <c r="N36" s="190">
        <f>IF('02 福山'!E36=0,"",'02 福山'!E36)</f>
        <v>1</v>
      </c>
      <c r="O36" s="191">
        <f>IF('02 福山'!F36=0,"",'02 福山'!F36)</f>
        <v>2</v>
      </c>
      <c r="P36" s="192">
        <f>IF('02 福山'!G36=0,"",'02 福山'!G36)</f>
        <v>4</v>
      </c>
      <c r="Q36" s="192">
        <f>IF('02 福山'!H36=0,"",'02 福山'!H36)</f>
        <v>6</v>
      </c>
      <c r="R36" s="190">
        <f>IF('02 福山'!I36=0,"",'02 福山'!I36)</f>
        <v>12</v>
      </c>
      <c r="S36" s="116">
        <f t="shared" si="1"/>
        <v>25</v>
      </c>
      <c r="T36" s="193"/>
      <c r="U36" s="110" t="str">
        <f>IF('03 八千代'!D36=0,"",'03 八千代'!D36)</f>
        <v/>
      </c>
      <c r="V36" s="110">
        <f>IF('03 八千代'!E36=0,"",'03 八千代'!E36)</f>
        <v>1</v>
      </c>
      <c r="W36" s="110">
        <f>IF('03 八千代'!F36=0,"",'03 八千代'!F36)</f>
        <v>2</v>
      </c>
      <c r="X36" s="110">
        <f>IF('03 八千代'!G36=0,"",'03 八千代'!G36)</f>
        <v>2</v>
      </c>
      <c r="Y36" s="110">
        <f>IF('03 八千代'!H36=0,"",'03 八千代'!H36)</f>
        <v>4</v>
      </c>
      <c r="Z36" s="110">
        <f>IF('03 八千代'!I36=0,"",'03 八千代'!I36)</f>
        <v>4</v>
      </c>
      <c r="AA36" s="116">
        <f t="shared" si="2"/>
        <v>13</v>
      </c>
      <c r="AB36" s="3"/>
    </row>
    <row r="37" spans="2:28" ht="15.65" customHeight="1" x14ac:dyDescent="0.2">
      <c r="B37" s="383"/>
      <c r="C37" s="384"/>
      <c r="D37" s="178"/>
      <c r="E37" s="111">
        <f t="shared" ref="E37:J37" si="21">IF(E36="",0,E36*E$23)</f>
        <v>0</v>
      </c>
      <c r="F37" s="111">
        <f t="shared" si="21"/>
        <v>55300</v>
      </c>
      <c r="G37" s="111">
        <f t="shared" si="21"/>
        <v>73050</v>
      </c>
      <c r="H37" s="111">
        <f t="shared" si="21"/>
        <v>0</v>
      </c>
      <c r="I37" s="111">
        <f t="shared" si="21"/>
        <v>65400</v>
      </c>
      <c r="J37" s="111">
        <f t="shared" si="21"/>
        <v>27900</v>
      </c>
      <c r="K37" s="117">
        <f t="shared" si="0"/>
        <v>221650</v>
      </c>
      <c r="L37" s="15"/>
      <c r="M37" s="45">
        <f t="shared" ref="M37:R37" si="22">IF(M36="",0,M36*M$23)</f>
        <v>0</v>
      </c>
      <c r="N37" s="111">
        <f t="shared" si="22"/>
        <v>55300</v>
      </c>
      <c r="O37" s="111">
        <f t="shared" si="22"/>
        <v>97400</v>
      </c>
      <c r="P37" s="141">
        <f t="shared" si="22"/>
        <v>162400</v>
      </c>
      <c r="Q37" s="111">
        <f t="shared" si="22"/>
        <v>196200</v>
      </c>
      <c r="R37" s="111">
        <f t="shared" si="22"/>
        <v>334800</v>
      </c>
      <c r="S37" s="117">
        <f t="shared" si="1"/>
        <v>846100</v>
      </c>
      <c r="T37" s="194"/>
      <c r="U37" s="111">
        <f t="shared" ref="U37:Z37" si="23">IF(U36="",0,U36*U$23)</f>
        <v>0</v>
      </c>
      <c r="V37" s="111">
        <f t="shared" si="23"/>
        <v>55300</v>
      </c>
      <c r="W37" s="111">
        <f t="shared" si="23"/>
        <v>97400</v>
      </c>
      <c r="X37" s="111">
        <f t="shared" si="23"/>
        <v>81200</v>
      </c>
      <c r="Y37" s="111">
        <f t="shared" si="23"/>
        <v>130800</v>
      </c>
      <c r="Z37" s="111">
        <f t="shared" si="23"/>
        <v>111600</v>
      </c>
      <c r="AA37" s="117">
        <f t="shared" si="2"/>
        <v>476300</v>
      </c>
      <c r="AB37" s="15"/>
    </row>
    <row r="38" spans="2:28" ht="15.65" customHeight="1" x14ac:dyDescent="0.2">
      <c r="B38" s="385" t="s">
        <v>117</v>
      </c>
      <c r="C38" s="376"/>
      <c r="D38" s="178"/>
      <c r="E38" s="110" t="str">
        <f>IF('01 国際開発'!D38=0,"",'01 国際開発'!D38)</f>
        <v/>
      </c>
      <c r="F38" s="110">
        <f>IF('01 国際開発'!E38=0,"",'01 国際開発'!E38)</f>
        <v>0.5</v>
      </c>
      <c r="G38" s="110">
        <f>IF('01 国際開発'!F38=0,"",'01 国際開発'!F38)</f>
        <v>1</v>
      </c>
      <c r="H38" s="110" t="str">
        <f>IF('01 国際開発'!G38=0,"",'01 国際開発'!G38)</f>
        <v/>
      </c>
      <c r="I38" s="110">
        <f>IF('01 国際開発'!H38=0,"",'01 国際開発'!H38)</f>
        <v>1.5</v>
      </c>
      <c r="J38" s="110">
        <f>IF('01 国際開発'!I38=0,"",'01 国際開発'!I38)</f>
        <v>1.5</v>
      </c>
      <c r="K38" s="116">
        <f t="shared" si="0"/>
        <v>4.5</v>
      </c>
      <c r="L38" s="3"/>
      <c r="M38" s="189" t="str">
        <f>IF('02 福山'!D38=0,"",'02 福山'!D38)</f>
        <v/>
      </c>
      <c r="N38" s="190">
        <f>IF('02 福山'!E38=0,"",'02 福山'!E38)</f>
        <v>0.5</v>
      </c>
      <c r="O38" s="191">
        <f>IF('02 福山'!F38=0,"",'02 福山'!F38)</f>
        <v>0.5</v>
      </c>
      <c r="P38" s="192">
        <f>IF('02 福山'!G38=0,"",'02 福山'!G38)</f>
        <v>1</v>
      </c>
      <c r="Q38" s="192">
        <f>IF('02 福山'!H38=0,"",'02 福山'!H38)</f>
        <v>1</v>
      </c>
      <c r="R38" s="190">
        <f>IF('02 福山'!I38=0,"",'02 福山'!I38)</f>
        <v>1</v>
      </c>
      <c r="S38" s="116">
        <f t="shared" si="1"/>
        <v>4</v>
      </c>
      <c r="T38" s="193"/>
      <c r="U38" s="110" t="str">
        <f>IF('03 八千代'!D38=0,"",'03 八千代'!D38)</f>
        <v/>
      </c>
      <c r="V38" s="110">
        <f>IF('03 八千代'!E38=0,"",'03 八千代'!E38)</f>
        <v>0.5</v>
      </c>
      <c r="W38" s="110" t="str">
        <f>IF('03 八千代'!F38=0,"",'03 八千代'!F38)</f>
        <v/>
      </c>
      <c r="X38" s="110">
        <f>IF('03 八千代'!G38=0,"",'03 八千代'!G38)</f>
        <v>2</v>
      </c>
      <c r="Y38" s="110">
        <f>IF('03 八千代'!H38=0,"",'03 八千代'!H38)</f>
        <v>3</v>
      </c>
      <c r="Z38" s="110">
        <f>IF('03 八千代'!I38=0,"",'03 八千代'!I38)</f>
        <v>3</v>
      </c>
      <c r="AA38" s="116">
        <f t="shared" si="2"/>
        <v>8.5</v>
      </c>
      <c r="AB38" s="3"/>
    </row>
    <row r="39" spans="2:28" ht="15.65" customHeight="1" x14ac:dyDescent="0.2">
      <c r="B39" s="383"/>
      <c r="C39" s="384"/>
      <c r="D39" s="178"/>
      <c r="E39" s="111">
        <f t="shared" ref="E39:J39" si="24">IF(E38="",0,E38*E$23)</f>
        <v>0</v>
      </c>
      <c r="F39" s="111">
        <f t="shared" si="24"/>
        <v>27650</v>
      </c>
      <c r="G39" s="111">
        <f t="shared" si="24"/>
        <v>48700</v>
      </c>
      <c r="H39" s="111">
        <f t="shared" si="24"/>
        <v>0</v>
      </c>
      <c r="I39" s="111">
        <f t="shared" si="24"/>
        <v>49050</v>
      </c>
      <c r="J39" s="111">
        <f t="shared" si="24"/>
        <v>41850</v>
      </c>
      <c r="K39" s="117">
        <f t="shared" si="0"/>
        <v>167250</v>
      </c>
      <c r="L39" s="15"/>
      <c r="M39" s="45">
        <f t="shared" ref="M39:R39" si="25">IF(M38="",0,M38*M$23)</f>
        <v>0</v>
      </c>
      <c r="N39" s="111">
        <f t="shared" si="25"/>
        <v>27650</v>
      </c>
      <c r="O39" s="111">
        <f t="shared" si="25"/>
        <v>24350</v>
      </c>
      <c r="P39" s="141">
        <f t="shared" si="25"/>
        <v>40600</v>
      </c>
      <c r="Q39" s="111">
        <f t="shared" si="25"/>
        <v>32700</v>
      </c>
      <c r="R39" s="111">
        <f t="shared" si="25"/>
        <v>27900</v>
      </c>
      <c r="S39" s="117">
        <f t="shared" si="1"/>
        <v>153200</v>
      </c>
      <c r="T39" s="194"/>
      <c r="U39" s="111">
        <f t="shared" ref="U39:Z39" si="26">IF(U38="",0,U38*U$23)</f>
        <v>0</v>
      </c>
      <c r="V39" s="111">
        <f t="shared" si="26"/>
        <v>27650</v>
      </c>
      <c r="W39" s="111">
        <f t="shared" si="26"/>
        <v>0</v>
      </c>
      <c r="X39" s="111">
        <f t="shared" si="26"/>
        <v>81200</v>
      </c>
      <c r="Y39" s="111">
        <f t="shared" si="26"/>
        <v>98100</v>
      </c>
      <c r="Z39" s="111">
        <f t="shared" si="26"/>
        <v>83700</v>
      </c>
      <c r="AA39" s="117">
        <f t="shared" si="2"/>
        <v>290650</v>
      </c>
      <c r="AB39" s="15"/>
    </row>
    <row r="40" spans="2:28" ht="15.65" customHeight="1" x14ac:dyDescent="0.2">
      <c r="B40" s="385" t="s">
        <v>118</v>
      </c>
      <c r="C40" s="376"/>
      <c r="D40" s="178"/>
      <c r="E40" s="110" t="str">
        <f>IF('01 国際開発'!D40=0,"",'01 国際開発'!D40)</f>
        <v/>
      </c>
      <c r="F40" s="110">
        <f>IF('01 国際開発'!E40=0,"",'01 国際開発'!E40)</f>
        <v>0.5</v>
      </c>
      <c r="G40" s="110">
        <f>IF('01 国際開発'!F40=0,"",'01 国際開発'!F40)</f>
        <v>1</v>
      </c>
      <c r="H40" s="110" t="str">
        <f>IF('01 国際開発'!G40=0,"",'01 国際開発'!G40)</f>
        <v/>
      </c>
      <c r="I40" s="110">
        <f>IF('01 国際開発'!H40=0,"",'01 国際開発'!H40)</f>
        <v>1</v>
      </c>
      <c r="J40" s="110" t="str">
        <f>IF('01 国際開発'!I40=0,"",'01 国際開発'!I40)</f>
        <v/>
      </c>
      <c r="K40" s="116">
        <f>SUM(E40:J40)</f>
        <v>2.5</v>
      </c>
      <c r="L40" s="3"/>
      <c r="M40" s="189" t="str">
        <f>IF('02 福山'!D40=0,"",'02 福山'!D40)</f>
        <v/>
      </c>
      <c r="N40" s="190">
        <f>IF('02 福山'!E40=0,"",'02 福山'!E40)</f>
        <v>0.5</v>
      </c>
      <c r="O40" s="191">
        <f>IF('02 福山'!F40=0,"",'02 福山'!F40)</f>
        <v>1</v>
      </c>
      <c r="P40" s="192" t="str">
        <f>IF('02 福山'!G40=0,"",'02 福山'!G40)</f>
        <v/>
      </c>
      <c r="Q40" s="192" t="str">
        <f>IF('02 福山'!H40=0,"",'02 福山'!H40)</f>
        <v/>
      </c>
      <c r="R40" s="190" t="str">
        <f>IF('02 福山'!I40=0,"",'02 福山'!I40)</f>
        <v/>
      </c>
      <c r="S40" s="116">
        <f>SUM(M40:R40)</f>
        <v>1.5</v>
      </c>
      <c r="T40" s="193"/>
      <c r="U40" s="110" t="str">
        <f>IF('03 八千代'!D40=0,"",'03 八千代'!D40)</f>
        <v/>
      </c>
      <c r="V40" s="110">
        <f>IF('03 八千代'!E40=0,"",'03 八千代'!E40)</f>
        <v>0.5</v>
      </c>
      <c r="W40" s="110" t="str">
        <f>IF('03 八千代'!F40=0,"",'03 八千代'!F40)</f>
        <v/>
      </c>
      <c r="X40" s="110">
        <f>IF('03 八千代'!G40=0,"",'03 八千代'!G40)</f>
        <v>1</v>
      </c>
      <c r="Y40" s="110">
        <f>IF('03 八千代'!H40=0,"",'03 八千代'!H40)</f>
        <v>1</v>
      </c>
      <c r="Z40" s="110" t="str">
        <f>IF('03 八千代'!I40=0,"",'03 八千代'!I40)</f>
        <v/>
      </c>
      <c r="AA40" s="116">
        <f>SUM(U40:Z40)</f>
        <v>2.5</v>
      </c>
      <c r="AB40" s="3"/>
    </row>
    <row r="41" spans="2:28" ht="15.65" customHeight="1" x14ac:dyDescent="0.2">
      <c r="B41" s="383"/>
      <c r="C41" s="384"/>
      <c r="D41" s="178"/>
      <c r="E41" s="111">
        <f t="shared" ref="E41:J41" si="27">IF(E40="",0,E40*E$23)</f>
        <v>0</v>
      </c>
      <c r="F41" s="111">
        <f t="shared" si="27"/>
        <v>27650</v>
      </c>
      <c r="G41" s="111">
        <f t="shared" si="27"/>
        <v>48700</v>
      </c>
      <c r="H41" s="111">
        <f t="shared" si="27"/>
        <v>0</v>
      </c>
      <c r="I41" s="111">
        <f t="shared" si="27"/>
        <v>32700</v>
      </c>
      <c r="J41" s="111">
        <f t="shared" si="27"/>
        <v>0</v>
      </c>
      <c r="K41" s="117">
        <f>SUM(E41:J41)</f>
        <v>109050</v>
      </c>
      <c r="L41" s="15"/>
      <c r="M41" s="45">
        <f t="shared" ref="M41:R41" si="28">IF(M40="",0,M40*M$23)</f>
        <v>0</v>
      </c>
      <c r="N41" s="111">
        <f t="shared" si="28"/>
        <v>27650</v>
      </c>
      <c r="O41" s="111">
        <f t="shared" si="28"/>
        <v>48700</v>
      </c>
      <c r="P41" s="141">
        <f t="shared" si="28"/>
        <v>0</v>
      </c>
      <c r="Q41" s="111">
        <f t="shared" si="28"/>
        <v>0</v>
      </c>
      <c r="R41" s="111">
        <f t="shared" si="28"/>
        <v>0</v>
      </c>
      <c r="S41" s="117">
        <f>SUM(M41:R41)</f>
        <v>76350</v>
      </c>
      <c r="T41" s="194"/>
      <c r="U41" s="111">
        <f t="shared" ref="U41:Z41" si="29">IF(U40="",0,U40*U$23)</f>
        <v>0</v>
      </c>
      <c r="V41" s="111">
        <f t="shared" si="29"/>
        <v>27650</v>
      </c>
      <c r="W41" s="111">
        <f t="shared" si="29"/>
        <v>0</v>
      </c>
      <c r="X41" s="111">
        <f t="shared" si="29"/>
        <v>40600</v>
      </c>
      <c r="Y41" s="111">
        <f t="shared" si="29"/>
        <v>32700</v>
      </c>
      <c r="Z41" s="111">
        <f t="shared" si="29"/>
        <v>0</v>
      </c>
      <c r="AA41" s="117">
        <f>SUM(U41:Z41)</f>
        <v>100950</v>
      </c>
      <c r="AB41" s="15"/>
    </row>
    <row r="42" spans="2:28" ht="15.65" customHeight="1" x14ac:dyDescent="0.2">
      <c r="B42" s="375" t="s">
        <v>119</v>
      </c>
      <c r="C42" s="376"/>
      <c r="D42" s="178"/>
      <c r="E42" s="110" t="str">
        <f>IF('01 国際開発'!D42=0,"",'01 国際開発'!D42)</f>
        <v/>
      </c>
      <c r="F42" s="110">
        <f>IF('01 国際開発'!E42=0,"",'01 国際開発'!E42)</f>
        <v>2.5</v>
      </c>
      <c r="G42" s="110">
        <f>IF('01 国際開発'!F42=0,"",'01 国際開発'!F42)</f>
        <v>2.5</v>
      </c>
      <c r="H42" s="110" t="str">
        <f>IF('01 国際開発'!G42=0,"",'01 国際開発'!G42)</f>
        <v/>
      </c>
      <c r="I42" s="110">
        <f>IF('01 国際開発'!H42=0,"",'01 国際開発'!H42)</f>
        <v>2.5</v>
      </c>
      <c r="J42" s="110" t="str">
        <f>IF('01 国際開発'!I42=0,"",'01 国際開発'!I42)</f>
        <v/>
      </c>
      <c r="K42" s="116">
        <f t="shared" si="0"/>
        <v>7.5</v>
      </c>
      <c r="L42" s="3"/>
      <c r="M42" s="189" t="str">
        <f>IF('02 福山'!D42=0,"",'02 福山'!D42)</f>
        <v/>
      </c>
      <c r="N42" s="190">
        <f>IF('02 福山'!E42=0,"",'02 福山'!E42)</f>
        <v>1</v>
      </c>
      <c r="O42" s="191">
        <f>IF('02 福山'!F42=0,"",'02 福山'!F42)</f>
        <v>2.5</v>
      </c>
      <c r="P42" s="192">
        <f>IF('02 福山'!G42=0,"",'02 福山'!G42)</f>
        <v>1.5</v>
      </c>
      <c r="Q42" s="192" t="str">
        <f>IF('02 福山'!H42=0,"",'02 福山'!H42)</f>
        <v/>
      </c>
      <c r="R42" s="190" t="str">
        <f>IF('02 福山'!I42=0,"",'02 福山'!I42)</f>
        <v/>
      </c>
      <c r="S42" s="116">
        <f>SUM(M42:R42)</f>
        <v>5</v>
      </c>
      <c r="T42" s="193"/>
      <c r="U42" s="110" t="str">
        <f>IF('03 八千代'!D42=0,"",'03 八千代'!D42)</f>
        <v/>
      </c>
      <c r="V42" s="110">
        <f>IF('03 八千代'!E42=0,"",'03 八千代'!E42)</f>
        <v>1</v>
      </c>
      <c r="W42" s="110">
        <f>IF('03 八千代'!F42=0,"",'03 八千代'!F42)</f>
        <v>2.5</v>
      </c>
      <c r="X42" s="110" t="str">
        <f>IF('03 八千代'!G42=0,"",'03 八千代'!G42)</f>
        <v/>
      </c>
      <c r="Y42" s="110">
        <f>IF('03 八千代'!H42=0,"",'03 八千代'!H42)</f>
        <v>2.5</v>
      </c>
      <c r="Z42" s="110" t="str">
        <f>IF('03 八千代'!I42=0,"",'03 八千代'!I42)</f>
        <v/>
      </c>
      <c r="AA42" s="116">
        <f>SUM(U42:Z42)</f>
        <v>6</v>
      </c>
      <c r="AB42" s="3"/>
    </row>
    <row r="43" spans="2:28" ht="15.65" customHeight="1" thickBot="1" x14ac:dyDescent="0.25">
      <c r="B43" s="377"/>
      <c r="C43" s="378"/>
      <c r="D43" s="18"/>
      <c r="E43" s="138">
        <f t="shared" ref="E43:J43" si="30">IF(E42="",0,E42*E$23)</f>
        <v>0</v>
      </c>
      <c r="F43" s="139">
        <f t="shared" si="30"/>
        <v>138250</v>
      </c>
      <c r="G43" s="139">
        <f t="shared" si="30"/>
        <v>121750</v>
      </c>
      <c r="H43" s="139">
        <f t="shared" si="30"/>
        <v>0</v>
      </c>
      <c r="I43" s="139">
        <f t="shared" si="30"/>
        <v>81750</v>
      </c>
      <c r="J43" s="139">
        <f t="shared" si="30"/>
        <v>0</v>
      </c>
      <c r="K43" s="117">
        <f t="shared" si="0"/>
        <v>341750</v>
      </c>
      <c r="L43" s="15"/>
      <c r="M43" s="138">
        <f t="shared" ref="M43:R43" si="31">IF(M42="",0,M42*M$23)</f>
        <v>0</v>
      </c>
      <c r="N43" s="139">
        <f t="shared" si="31"/>
        <v>55300</v>
      </c>
      <c r="O43" s="139">
        <f t="shared" si="31"/>
        <v>121750</v>
      </c>
      <c r="P43" s="141">
        <f t="shared" si="31"/>
        <v>60900</v>
      </c>
      <c r="Q43" s="111">
        <f t="shared" si="31"/>
        <v>0</v>
      </c>
      <c r="R43" s="111">
        <f t="shared" si="31"/>
        <v>0</v>
      </c>
      <c r="S43" s="117">
        <f>SUM(M43:R43)</f>
        <v>237950</v>
      </c>
      <c r="T43" s="15"/>
      <c r="U43" s="45">
        <f t="shared" ref="U43:Z43" si="32">IF(U42="",0,U42*U$23)</f>
        <v>0</v>
      </c>
      <c r="V43" s="111">
        <f t="shared" si="32"/>
        <v>55300</v>
      </c>
      <c r="W43" s="111">
        <f t="shared" si="32"/>
        <v>121750</v>
      </c>
      <c r="X43" s="111">
        <f t="shared" si="32"/>
        <v>0</v>
      </c>
      <c r="Y43" s="111">
        <f t="shared" si="32"/>
        <v>81750</v>
      </c>
      <c r="Z43" s="111">
        <f t="shared" si="32"/>
        <v>0</v>
      </c>
      <c r="AA43" s="117">
        <f>SUM(U43:Z43)</f>
        <v>258800</v>
      </c>
      <c r="AB43" s="15"/>
    </row>
    <row r="44" spans="2:28" ht="18" customHeight="1" thickTop="1" thickBot="1" x14ac:dyDescent="0.25">
      <c r="B44" s="379" t="s">
        <v>17</v>
      </c>
      <c r="C44" s="380"/>
      <c r="D44" s="18"/>
      <c r="E44" s="114">
        <f>E25+E27+E29+E31+E33+E35+E37+E39+E41+E43</f>
        <v>0</v>
      </c>
      <c r="F44" s="115">
        <f t="shared" ref="F44:K44" si="33">F25+F27+F29+F31+F33+F35+F37+F39+F41+F43</f>
        <v>635950</v>
      </c>
      <c r="G44" s="115">
        <f t="shared" si="33"/>
        <v>1047050</v>
      </c>
      <c r="H44" s="115">
        <f t="shared" si="33"/>
        <v>0</v>
      </c>
      <c r="I44" s="115">
        <f t="shared" si="33"/>
        <v>882900</v>
      </c>
      <c r="J44" s="115">
        <f t="shared" si="33"/>
        <v>697500</v>
      </c>
      <c r="K44" s="118">
        <f t="shared" si="33"/>
        <v>3263400</v>
      </c>
      <c r="L44" s="18"/>
      <c r="M44" s="114">
        <f t="shared" ref="M44:S44" si="34">M25+M27+M29+M31+M33+M35+M37+M39+M41+M43</f>
        <v>0</v>
      </c>
      <c r="N44" s="115">
        <f t="shared" si="34"/>
        <v>442400</v>
      </c>
      <c r="O44" s="115">
        <f t="shared" si="34"/>
        <v>633100</v>
      </c>
      <c r="P44" s="123">
        <f t="shared" si="34"/>
        <v>791700</v>
      </c>
      <c r="Q44" s="115">
        <f t="shared" si="34"/>
        <v>752100</v>
      </c>
      <c r="R44" s="115">
        <f t="shared" si="34"/>
        <v>1060200</v>
      </c>
      <c r="S44" s="118">
        <f t="shared" si="34"/>
        <v>3679500</v>
      </c>
      <c r="T44" s="18"/>
      <c r="U44" s="114">
        <f>U25+U27+U29+U31+U33+U35+U37+U39+U41+U43</f>
        <v>0</v>
      </c>
      <c r="V44" s="115">
        <f t="shared" ref="V44:AA44" si="35">V25+V27+V29+V31+V33+V35+V37+V39+V41+V43</f>
        <v>470050</v>
      </c>
      <c r="W44" s="115">
        <f t="shared" si="35"/>
        <v>657450</v>
      </c>
      <c r="X44" s="115">
        <f t="shared" si="35"/>
        <v>568400</v>
      </c>
      <c r="Y44" s="115">
        <f t="shared" si="35"/>
        <v>833850</v>
      </c>
      <c r="Z44" s="115">
        <f t="shared" si="35"/>
        <v>725400</v>
      </c>
      <c r="AA44" s="118">
        <f t="shared" si="35"/>
        <v>3255150</v>
      </c>
      <c r="AB44" s="18"/>
    </row>
    <row r="45" spans="2:28" ht="13.5" customHeight="1" x14ac:dyDescent="0.2">
      <c r="B45" s="13"/>
      <c r="C45" s="13"/>
      <c r="D45" s="18"/>
      <c r="E45" s="16"/>
      <c r="F45" s="16"/>
      <c r="G45" s="16"/>
      <c r="H45" s="16"/>
      <c r="I45" s="16"/>
      <c r="J45" s="16"/>
      <c r="K45" s="16"/>
      <c r="L45" s="18"/>
      <c r="M45" s="16"/>
      <c r="N45" s="16"/>
      <c r="O45" s="16"/>
      <c r="P45" s="16"/>
      <c r="Q45" s="16"/>
      <c r="R45" s="16"/>
      <c r="S45" s="16"/>
      <c r="T45" s="18"/>
      <c r="U45" s="16"/>
      <c r="V45" s="16"/>
      <c r="W45" s="16"/>
      <c r="X45" s="16"/>
      <c r="Y45" s="16"/>
      <c r="Z45" s="16"/>
      <c r="AA45" s="16"/>
      <c r="AB45" s="18"/>
    </row>
    <row r="46" spans="2:28" ht="13.5" customHeight="1" x14ac:dyDescent="0.2">
      <c r="B46" s="63" t="s">
        <v>64</v>
      </c>
      <c r="C46" s="66">
        <f>AVERAGE(K44,S44,AA44)</f>
        <v>3399350</v>
      </c>
      <c r="D46" s="18"/>
      <c r="E46" s="16"/>
      <c r="F46" s="16"/>
      <c r="G46" s="16"/>
      <c r="H46" s="16"/>
      <c r="I46" s="16"/>
      <c r="J46" s="16"/>
      <c r="K46" s="16"/>
      <c r="L46" s="18"/>
      <c r="M46" s="16"/>
      <c r="N46" s="16"/>
      <c r="O46" s="16"/>
      <c r="P46" s="16"/>
      <c r="Q46" s="16"/>
      <c r="R46" s="16"/>
      <c r="S46" s="16"/>
      <c r="T46" s="18"/>
      <c r="U46" s="16"/>
      <c r="V46" s="16"/>
      <c r="W46" s="16"/>
      <c r="X46" s="16"/>
      <c r="Y46" s="16"/>
      <c r="Z46" s="16"/>
      <c r="AA46" s="16"/>
      <c r="AB46" s="18"/>
    </row>
    <row r="47" spans="2:28" ht="13.5" customHeight="1" thickBot="1" x14ac:dyDescent="0.25">
      <c r="B47" s="13"/>
      <c r="C47" s="13"/>
      <c r="D47" s="18"/>
      <c r="E47" s="27" t="s">
        <v>32</v>
      </c>
      <c r="F47" s="27"/>
      <c r="G47" s="28"/>
      <c r="H47" s="28"/>
      <c r="I47" s="28"/>
      <c r="J47" s="28"/>
      <c r="K47" s="28"/>
      <c r="L47" s="18"/>
      <c r="M47" s="27" t="s">
        <v>33</v>
      </c>
      <c r="N47" s="27"/>
      <c r="O47" s="9"/>
      <c r="P47" s="39"/>
      <c r="Q47" s="40"/>
      <c r="R47" s="41"/>
      <c r="S47" s="36"/>
      <c r="T47" s="18"/>
      <c r="U47" s="27" t="s">
        <v>34</v>
      </c>
      <c r="V47" s="27"/>
      <c r="X47" s="12"/>
      <c r="Y47" s="17"/>
      <c r="Z47" s="11"/>
      <c r="AA47" s="18"/>
      <c r="AB47" s="18"/>
    </row>
    <row r="48" spans="2:28" ht="27" customHeight="1" thickBot="1" x14ac:dyDescent="0.25">
      <c r="B48" s="381"/>
      <c r="C48" s="382"/>
      <c r="D48" s="18"/>
      <c r="E48" s="386" t="s">
        <v>19</v>
      </c>
      <c r="F48" s="387"/>
      <c r="G48" s="37" t="s">
        <v>20</v>
      </c>
      <c r="H48" s="37" t="s">
        <v>23</v>
      </c>
      <c r="I48" s="38" t="s">
        <v>21</v>
      </c>
      <c r="J48" s="388" t="s">
        <v>24</v>
      </c>
      <c r="K48" s="389"/>
      <c r="L48" s="18"/>
      <c r="M48" s="386" t="s">
        <v>19</v>
      </c>
      <c r="N48" s="387"/>
      <c r="O48" s="37" t="s">
        <v>20</v>
      </c>
      <c r="P48" s="37" t="s">
        <v>23</v>
      </c>
      <c r="Q48" s="38" t="s">
        <v>21</v>
      </c>
      <c r="R48" s="388" t="s">
        <v>24</v>
      </c>
      <c r="S48" s="389"/>
      <c r="T48" s="18"/>
      <c r="U48" s="386" t="s">
        <v>19</v>
      </c>
      <c r="V48" s="387"/>
      <c r="W48" s="37" t="s">
        <v>20</v>
      </c>
      <c r="X48" s="37" t="s">
        <v>23</v>
      </c>
      <c r="Y48" s="38" t="s">
        <v>21</v>
      </c>
      <c r="Z48" s="388" t="s">
        <v>24</v>
      </c>
      <c r="AA48" s="389"/>
      <c r="AB48" s="18"/>
    </row>
    <row r="49" spans="2:28" ht="27.75" customHeight="1" x14ac:dyDescent="0.2">
      <c r="B49" s="390" t="s">
        <v>120</v>
      </c>
      <c r="C49" s="391"/>
      <c r="D49" s="176"/>
      <c r="E49" s="396">
        <f>'01 国際開発'!D47</f>
        <v>77500</v>
      </c>
      <c r="F49" s="397"/>
      <c r="G49" s="102">
        <v>1</v>
      </c>
      <c r="H49" s="142" t="s">
        <v>41</v>
      </c>
      <c r="I49" s="60">
        <f>ROUNDDOWN((E49*G49),0)</f>
        <v>77500</v>
      </c>
      <c r="J49" s="394"/>
      <c r="K49" s="395"/>
      <c r="L49" s="11"/>
      <c r="M49" s="392">
        <f>'02 福山'!D47</f>
        <v>450000</v>
      </c>
      <c r="N49" s="393"/>
      <c r="O49" s="104">
        <v>1</v>
      </c>
      <c r="P49" s="128" t="s">
        <v>41</v>
      </c>
      <c r="Q49" s="56">
        <f>ROUNDDOWN((M49*O49),0)</f>
        <v>450000</v>
      </c>
      <c r="R49" s="394"/>
      <c r="S49" s="395"/>
      <c r="T49" s="11"/>
      <c r="U49" s="396">
        <f>'03 八千代'!D47</f>
        <v>260000</v>
      </c>
      <c r="V49" s="397"/>
      <c r="W49" s="104">
        <v>1</v>
      </c>
      <c r="X49" s="128" t="s">
        <v>41</v>
      </c>
      <c r="Y49" s="56">
        <f>ROUNDDOWN((U49*W49),0)</f>
        <v>260000</v>
      </c>
      <c r="Z49" s="394"/>
      <c r="AA49" s="395"/>
      <c r="AB49" s="11"/>
    </row>
    <row r="50" spans="2:28" ht="27.75" customHeight="1" x14ac:dyDescent="0.2">
      <c r="B50" s="398" t="s">
        <v>122</v>
      </c>
      <c r="C50" s="399"/>
      <c r="E50" s="404">
        <f>'01 国際開発'!D48</f>
        <v>2500</v>
      </c>
      <c r="F50" s="405"/>
      <c r="G50" s="104">
        <v>300</v>
      </c>
      <c r="H50" s="104" t="s">
        <v>52</v>
      </c>
      <c r="I50" s="56">
        <f>ROUNDDOWN((E50*G50),0)</f>
        <v>750000</v>
      </c>
      <c r="J50" s="406"/>
      <c r="K50" s="407"/>
      <c r="L50" s="11"/>
      <c r="M50" s="400">
        <f>'02 福山'!D48</f>
        <v>4000</v>
      </c>
      <c r="N50" s="401"/>
      <c r="O50" s="104">
        <v>300</v>
      </c>
      <c r="P50" s="104" t="s">
        <v>52</v>
      </c>
      <c r="Q50" s="56">
        <f>ROUNDDOWN((M50*O50),0)</f>
        <v>1200000</v>
      </c>
      <c r="R50" s="406"/>
      <c r="S50" s="407"/>
      <c r="T50" s="11"/>
      <c r="U50" s="404">
        <f>'03 八千代'!D48</f>
        <v>1800</v>
      </c>
      <c r="V50" s="405"/>
      <c r="W50" s="104">
        <v>300</v>
      </c>
      <c r="X50" s="104" t="s">
        <v>52</v>
      </c>
      <c r="Y50" s="56">
        <f>ROUNDDOWN((U50*W50),0)</f>
        <v>540000</v>
      </c>
      <c r="Z50" s="406"/>
      <c r="AA50" s="407"/>
      <c r="AB50" s="11"/>
    </row>
    <row r="51" spans="2:28" ht="27.75" customHeight="1" x14ac:dyDescent="0.2">
      <c r="B51" s="398" t="s">
        <v>124</v>
      </c>
      <c r="C51" s="410"/>
      <c r="E51" s="404">
        <f>'01 国際開発'!D49</f>
        <v>500</v>
      </c>
      <c r="F51" s="405"/>
      <c r="G51" s="104">
        <v>300</v>
      </c>
      <c r="H51" s="104" t="s">
        <v>41</v>
      </c>
      <c r="I51" s="56">
        <f>ROUNDDOWN((E51*G51),0)</f>
        <v>150000</v>
      </c>
      <c r="J51" s="406"/>
      <c r="K51" s="407"/>
      <c r="L51" s="11"/>
      <c r="M51" s="400">
        <f>'02 福山'!D49</f>
        <v>1200</v>
      </c>
      <c r="N51" s="401"/>
      <c r="O51" s="104">
        <v>300</v>
      </c>
      <c r="P51" s="104" t="s">
        <v>41</v>
      </c>
      <c r="Q51" s="56">
        <f>ROUNDDOWN((M51*O51),0)</f>
        <v>360000</v>
      </c>
      <c r="R51" s="406"/>
      <c r="S51" s="407"/>
      <c r="T51" s="11"/>
      <c r="U51" s="404">
        <f>'03 八千代'!D49</f>
        <v>190</v>
      </c>
      <c r="V51" s="405"/>
      <c r="W51" s="104">
        <v>300</v>
      </c>
      <c r="X51" s="104" t="s">
        <v>41</v>
      </c>
      <c r="Y51" s="56">
        <f>ROUNDDOWN((U51*W51),0)</f>
        <v>57000</v>
      </c>
      <c r="Z51" s="406"/>
      <c r="AA51" s="407"/>
      <c r="AB51" s="11"/>
    </row>
    <row r="52" spans="2:28" ht="27.75" customHeight="1" x14ac:dyDescent="0.2">
      <c r="B52" s="408" t="s">
        <v>126</v>
      </c>
      <c r="C52" s="409"/>
      <c r="E52" s="404">
        <f>'01 国際開発'!D50</f>
        <v>1000</v>
      </c>
      <c r="F52" s="405"/>
      <c r="G52" s="104">
        <v>1</v>
      </c>
      <c r="H52" s="128" t="s">
        <v>94</v>
      </c>
      <c r="I52" s="56">
        <f>ROUNDDOWN((E52*G52),0)</f>
        <v>1000</v>
      </c>
      <c r="J52" s="406"/>
      <c r="K52" s="407"/>
      <c r="L52" s="11"/>
      <c r="M52" s="404">
        <f>'02 福山'!D50</f>
        <v>20000</v>
      </c>
      <c r="N52" s="405"/>
      <c r="O52" s="104">
        <v>1</v>
      </c>
      <c r="P52" s="128" t="s">
        <v>94</v>
      </c>
      <c r="Q52" s="56">
        <f>ROUNDDOWN((M52*O52),0)</f>
        <v>20000</v>
      </c>
      <c r="R52" s="406"/>
      <c r="S52" s="407"/>
      <c r="T52" s="11"/>
      <c r="U52" s="404">
        <f>'03 八千代'!D50</f>
        <v>20000</v>
      </c>
      <c r="V52" s="405"/>
      <c r="W52" s="104">
        <v>1</v>
      </c>
      <c r="X52" s="128" t="s">
        <v>94</v>
      </c>
      <c r="Y52" s="56">
        <f>ROUNDDOWN((U52*W52),0)</f>
        <v>20000</v>
      </c>
      <c r="Z52" s="406"/>
      <c r="AA52" s="407"/>
      <c r="AB52" s="11"/>
    </row>
    <row r="53" spans="2:28" ht="27.75" customHeight="1" thickBot="1" x14ac:dyDescent="0.25">
      <c r="B53" s="424" t="s">
        <v>127</v>
      </c>
      <c r="C53" s="425"/>
      <c r="E53" s="429">
        <f>'01 国際開発'!D51</f>
        <v>15000</v>
      </c>
      <c r="F53" s="430"/>
      <c r="G53" s="143">
        <v>1</v>
      </c>
      <c r="H53" s="144" t="s">
        <v>94</v>
      </c>
      <c r="I53" s="136">
        <f>ROUNDDOWN((E53*G53),0)</f>
        <v>15000</v>
      </c>
      <c r="J53" s="431"/>
      <c r="K53" s="432"/>
      <c r="L53" s="11"/>
      <c r="M53" s="429">
        <f>'02 福山'!D51</f>
        <v>115000</v>
      </c>
      <c r="N53" s="430"/>
      <c r="O53" s="134">
        <v>1</v>
      </c>
      <c r="P53" s="135" t="s">
        <v>94</v>
      </c>
      <c r="Q53" s="136">
        <f>ROUNDDOWN((M53*O53),0)</f>
        <v>115000</v>
      </c>
      <c r="R53" s="431"/>
      <c r="S53" s="432"/>
      <c r="T53" s="11"/>
      <c r="U53" s="400">
        <f>'03 八千代'!D51</f>
        <v>1000</v>
      </c>
      <c r="V53" s="401"/>
      <c r="W53" s="134">
        <v>1</v>
      </c>
      <c r="X53" s="135" t="s">
        <v>94</v>
      </c>
      <c r="Y53" s="136">
        <f>ROUNDDOWN((U53*W53),0)</f>
        <v>1000</v>
      </c>
      <c r="Z53" s="431"/>
      <c r="AA53" s="432"/>
      <c r="AB53" s="11"/>
    </row>
    <row r="54" spans="2:28" ht="27.75" customHeight="1" thickTop="1" thickBot="1" x14ac:dyDescent="0.25">
      <c r="B54" s="418" t="s">
        <v>25</v>
      </c>
      <c r="C54" s="419"/>
      <c r="D54" s="11"/>
      <c r="E54" s="420"/>
      <c r="F54" s="421"/>
      <c r="G54" s="50"/>
      <c r="H54" s="51"/>
      <c r="I54" s="35">
        <f>SUM(I49:I53)</f>
        <v>993500</v>
      </c>
      <c r="J54" s="422"/>
      <c r="K54" s="423"/>
      <c r="L54" s="11"/>
      <c r="M54" s="420"/>
      <c r="N54" s="421"/>
      <c r="O54" s="50"/>
      <c r="P54" s="51"/>
      <c r="Q54" s="35">
        <f>SUM(Q49:Q53)</f>
        <v>2145000</v>
      </c>
      <c r="R54" s="422"/>
      <c r="S54" s="423"/>
      <c r="T54" s="11"/>
      <c r="U54" s="420"/>
      <c r="V54" s="421"/>
      <c r="W54" s="50"/>
      <c r="X54" s="51"/>
      <c r="Y54" s="35">
        <f>SUM(Y49:Y53)</f>
        <v>878000</v>
      </c>
      <c r="Z54" s="422"/>
      <c r="AA54" s="423"/>
      <c r="AB54" s="11"/>
    </row>
  </sheetData>
  <mergeCells count="106">
    <mergeCell ref="Z51:AA51"/>
    <mergeCell ref="Z52:AA52"/>
    <mergeCell ref="Z50:AA50"/>
    <mergeCell ref="M50:N50"/>
    <mergeCell ref="R50:S50"/>
    <mergeCell ref="U50:V50"/>
    <mergeCell ref="U51:V51"/>
    <mergeCell ref="B52:C52"/>
    <mergeCell ref="E52:F52"/>
    <mergeCell ref="J52:K52"/>
    <mergeCell ref="M52:N52"/>
    <mergeCell ref="R52:S52"/>
    <mergeCell ref="U52:V52"/>
    <mergeCell ref="M49:N49"/>
    <mergeCell ref="R49:S49"/>
    <mergeCell ref="J50:K50"/>
    <mergeCell ref="E50:F50"/>
    <mergeCell ref="J48:K48"/>
    <mergeCell ref="B51:C51"/>
    <mergeCell ref="E51:F51"/>
    <mergeCell ref="J51:K51"/>
    <mergeCell ref="M51:N51"/>
    <mergeCell ref="R51:S51"/>
    <mergeCell ref="N17:R17"/>
    <mergeCell ref="N15:R15"/>
    <mergeCell ref="V17:Z17"/>
    <mergeCell ref="V10:Z10"/>
    <mergeCell ref="V11:Z11"/>
    <mergeCell ref="V12:Z12"/>
    <mergeCell ref="A1:AC1"/>
    <mergeCell ref="B3:J3"/>
    <mergeCell ref="E5:K5"/>
    <mergeCell ref="M5:S5"/>
    <mergeCell ref="U5:AA5"/>
    <mergeCell ref="F7:J7"/>
    <mergeCell ref="N13:R13"/>
    <mergeCell ref="N14:R14"/>
    <mergeCell ref="F9:J9"/>
    <mergeCell ref="V8:Z8"/>
    <mergeCell ref="V9:Z9"/>
    <mergeCell ref="F10:J10"/>
    <mergeCell ref="V13:Z13"/>
    <mergeCell ref="V14:Z14"/>
    <mergeCell ref="V15:Z15"/>
    <mergeCell ref="M21:R21"/>
    <mergeCell ref="U21:Z21"/>
    <mergeCell ref="N18:R18"/>
    <mergeCell ref="V18:Z18"/>
    <mergeCell ref="B24:C25"/>
    <mergeCell ref="B26:C27"/>
    <mergeCell ref="F16:J16"/>
    <mergeCell ref="F18:J18"/>
    <mergeCell ref="V7:Z7"/>
    <mergeCell ref="F15:J15"/>
    <mergeCell ref="V16:Z16"/>
    <mergeCell ref="F11:J11"/>
    <mergeCell ref="F12:J12"/>
    <mergeCell ref="F13:J13"/>
    <mergeCell ref="F14:J14"/>
    <mergeCell ref="N12:R12"/>
    <mergeCell ref="F17:J17"/>
    <mergeCell ref="N7:R7"/>
    <mergeCell ref="N8:R8"/>
    <mergeCell ref="N9:R9"/>
    <mergeCell ref="N10:R10"/>
    <mergeCell ref="N11:R11"/>
    <mergeCell ref="F8:J8"/>
    <mergeCell ref="N16:R16"/>
    <mergeCell ref="B36:C37"/>
    <mergeCell ref="B44:C44"/>
    <mergeCell ref="B48:C48"/>
    <mergeCell ref="E48:F48"/>
    <mergeCell ref="B40:C41"/>
    <mergeCell ref="B42:C43"/>
    <mergeCell ref="B20:C20"/>
    <mergeCell ref="B21:C23"/>
    <mergeCell ref="E21:J21"/>
    <mergeCell ref="B28:C29"/>
    <mergeCell ref="B30:C31"/>
    <mergeCell ref="B32:C33"/>
    <mergeCell ref="B34:C35"/>
    <mergeCell ref="B38:C39"/>
    <mergeCell ref="U49:V49"/>
    <mergeCell ref="U48:V48"/>
    <mergeCell ref="Z48:AA48"/>
    <mergeCell ref="Z49:AA49"/>
    <mergeCell ref="B54:C54"/>
    <mergeCell ref="E54:F54"/>
    <mergeCell ref="J54:K54"/>
    <mergeCell ref="M54:N54"/>
    <mergeCell ref="R54:S54"/>
    <mergeCell ref="U54:V54"/>
    <mergeCell ref="Z54:AA54"/>
    <mergeCell ref="B53:C53"/>
    <mergeCell ref="J53:K53"/>
    <mergeCell ref="R53:S53"/>
    <mergeCell ref="Z53:AA53"/>
    <mergeCell ref="E53:F53"/>
    <mergeCell ref="M53:N53"/>
    <mergeCell ref="U53:V53"/>
    <mergeCell ref="M48:N48"/>
    <mergeCell ref="R48:S48"/>
    <mergeCell ref="B49:C49"/>
    <mergeCell ref="B50:C50"/>
    <mergeCell ref="E49:F49"/>
    <mergeCell ref="J49:K49"/>
  </mergeCells>
  <phoneticPr fontId="2"/>
  <printOptions horizontalCentered="1"/>
  <pageMargins left="0.31496062992125984" right="0.19685039370078741" top="0.59055118110236227" bottom="0.23622047244094491" header="0.31496062992125984" footer="0.15748031496062992"/>
  <pageSetup paperSize="8" scale="71" orientation="landscape" r:id="rId1"/>
  <headerFooter alignWithMargins="0"/>
  <ignoredErrors>
    <ignoredError sqref="U25:Z25 U43:Z43 M25:R25 M43:R43 E25:J25 E43:J43" unlockedFormula="1"/>
    <ignoredError sqref="U27:Z27 M27:R27 E27:J27 E29:J29 E31:J31 E33:J33 E35:J35 E37:J37 E39:J39 E41:J41 M29:R29 M31:R31 M33:R33 M35:R35 M37:R37 M39:R39 M41:R41 U29:Z29 U31:Z31 U33:Z33 U35:Z35 U37:Z37 U39:Z39 U41:Z41" formula="1" unlockedFormula="1"/>
    <ignoredError sqref="F4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indexed="13"/>
  </sheetPr>
  <dimension ref="A1:V52"/>
  <sheetViews>
    <sheetView view="pageBreakPreview" zoomScaleNormal="100" zoomScaleSheetLayoutView="100" workbookViewId="0">
      <selection activeCell="D51" sqref="D51:E51"/>
    </sheetView>
  </sheetViews>
  <sheetFormatPr defaultColWidth="9" defaultRowHeight="13" x14ac:dyDescent="0.2"/>
  <cols>
    <col min="1" max="1" width="3" style="71" customWidth="1"/>
    <col min="2" max="2" width="17.26953125" style="71" customWidth="1"/>
    <col min="3" max="3" width="29" style="71" customWidth="1"/>
    <col min="4" max="9" width="11.26953125" style="71" customWidth="1"/>
    <col min="10" max="10" width="12.26953125" style="71" customWidth="1"/>
    <col min="11" max="15" width="11.36328125" style="71" customWidth="1"/>
    <col min="16" max="16" width="12.26953125" style="71" customWidth="1"/>
    <col min="17" max="21" width="11.36328125" style="71" customWidth="1"/>
    <col min="22" max="22" width="12.26953125" style="71" customWidth="1"/>
    <col min="23" max="16384" width="9" style="71"/>
  </cols>
  <sheetData>
    <row r="1" spans="2:10" s="69" customFormat="1" ht="22" customHeight="1" x14ac:dyDescent="0.2">
      <c r="C1" s="436" t="s">
        <v>26</v>
      </c>
      <c r="D1" s="436"/>
      <c r="E1" s="436"/>
      <c r="F1" s="436"/>
      <c r="G1" s="436"/>
      <c r="H1" s="436"/>
      <c r="I1" s="436"/>
      <c r="J1" s="147"/>
    </row>
    <row r="2" spans="2:10" s="69" customFormat="1" ht="8.25" customHeight="1" x14ac:dyDescent="0.2">
      <c r="C2" s="70"/>
      <c r="I2" s="148"/>
      <c r="J2" s="148"/>
    </row>
    <row r="3" spans="2:10" s="69" customFormat="1" ht="22" customHeight="1" x14ac:dyDescent="0.2">
      <c r="B3" s="437" t="s">
        <v>109</v>
      </c>
      <c r="C3" s="437"/>
      <c r="D3" s="437"/>
      <c r="E3" s="437"/>
      <c r="F3" s="437"/>
      <c r="G3" s="437"/>
      <c r="H3" s="437"/>
      <c r="I3" s="437"/>
      <c r="J3" s="437"/>
    </row>
    <row r="4" spans="2:10" ht="6.75" customHeight="1" x14ac:dyDescent="0.2"/>
    <row r="5" spans="2:10" ht="16" customHeight="1" thickBot="1" x14ac:dyDescent="0.25">
      <c r="B5" s="72" t="s">
        <v>12</v>
      </c>
      <c r="C5" s="73"/>
      <c r="D5" s="73"/>
      <c r="E5" s="73"/>
      <c r="F5" s="73"/>
      <c r="G5" s="73"/>
      <c r="H5" s="73"/>
      <c r="I5" s="73"/>
    </row>
    <row r="6" spans="2:10" ht="38.25" customHeight="1" x14ac:dyDescent="0.2">
      <c r="B6" s="149" t="s">
        <v>0</v>
      </c>
      <c r="C6" s="438" t="s">
        <v>1</v>
      </c>
      <c r="D6" s="439"/>
      <c r="E6" s="439"/>
      <c r="F6" s="439"/>
      <c r="G6" s="440"/>
      <c r="H6" s="150" t="s">
        <v>13</v>
      </c>
      <c r="I6" s="73"/>
    </row>
    <row r="7" spans="2:10" ht="22.5" customHeight="1" x14ac:dyDescent="0.2">
      <c r="B7" s="74" t="s">
        <v>37</v>
      </c>
      <c r="C7" s="441" t="s">
        <v>35</v>
      </c>
      <c r="D7" s="442"/>
      <c r="E7" s="442"/>
      <c r="F7" s="442"/>
      <c r="G7" s="443"/>
      <c r="H7" s="75">
        <f>J44</f>
        <v>3263400</v>
      </c>
      <c r="I7" s="73"/>
    </row>
    <row r="8" spans="2:10" ht="22.5" customHeight="1" x14ac:dyDescent="0.2">
      <c r="B8" s="76" t="s">
        <v>38</v>
      </c>
      <c r="C8" s="444" t="s">
        <v>36</v>
      </c>
      <c r="D8" s="445"/>
      <c r="E8" s="445"/>
      <c r="F8" s="445"/>
      <c r="G8" s="446"/>
      <c r="H8" s="77">
        <f>H52</f>
        <v>993500</v>
      </c>
      <c r="I8" s="73"/>
    </row>
    <row r="9" spans="2:10" ht="22.5" customHeight="1" x14ac:dyDescent="0.2">
      <c r="B9" s="76" t="s">
        <v>39</v>
      </c>
      <c r="C9" s="433" t="s">
        <v>45</v>
      </c>
      <c r="D9" s="434"/>
      <c r="E9" s="434"/>
      <c r="F9" s="434"/>
      <c r="G9" s="435"/>
      <c r="H9" s="78">
        <f>ROUNDDOWN(H7*ROUND(0.35/(1-0.35),4),0)</f>
        <v>1757340</v>
      </c>
      <c r="I9" s="73"/>
    </row>
    <row r="10" spans="2:10" ht="22.5" customHeight="1" x14ac:dyDescent="0.2">
      <c r="B10" s="76" t="s">
        <v>47</v>
      </c>
      <c r="C10" s="433" t="s">
        <v>51</v>
      </c>
      <c r="D10" s="448"/>
      <c r="E10" s="448"/>
      <c r="F10" s="448"/>
      <c r="G10" s="449"/>
      <c r="H10" s="78">
        <f>SUM(H7:H9)</f>
        <v>6014240</v>
      </c>
      <c r="I10" s="73"/>
    </row>
    <row r="11" spans="2:10" ht="22.5" hidden="1" customHeight="1" x14ac:dyDescent="0.2">
      <c r="B11" s="76" t="s">
        <v>40</v>
      </c>
      <c r="C11" s="433"/>
      <c r="D11" s="434"/>
      <c r="E11" s="434"/>
      <c r="F11" s="434"/>
      <c r="G11" s="435"/>
      <c r="H11" s="78">
        <f>ROUNDDOWN((H7+H8+H9)*ROUND(0.35/(1-0.35),4),0)</f>
        <v>3238668</v>
      </c>
      <c r="I11" s="79"/>
    </row>
    <row r="12" spans="2:10" ht="22.5" hidden="1" customHeight="1" x14ac:dyDescent="0.2">
      <c r="B12" s="76" t="s">
        <v>2</v>
      </c>
      <c r="C12" s="444"/>
      <c r="D12" s="445"/>
      <c r="E12" s="445"/>
      <c r="F12" s="445"/>
      <c r="G12" s="446"/>
      <c r="H12" s="78">
        <f>SUM(H7,H8,H9,H11)</f>
        <v>9252908</v>
      </c>
      <c r="I12" s="73"/>
    </row>
    <row r="13" spans="2:10" ht="22.5" hidden="1" customHeight="1" x14ac:dyDescent="0.2">
      <c r="B13" s="76" t="s">
        <v>3</v>
      </c>
      <c r="C13" s="444"/>
      <c r="D13" s="445"/>
      <c r="E13" s="445"/>
      <c r="F13" s="445"/>
      <c r="G13" s="446"/>
      <c r="H13" s="80">
        <f>-(H12-ROUNDDOWN(H12,-4))</f>
        <v>-2908</v>
      </c>
      <c r="I13" s="73"/>
    </row>
    <row r="14" spans="2:10" ht="22.5" customHeight="1" x14ac:dyDescent="0.2">
      <c r="B14" s="76" t="s">
        <v>48</v>
      </c>
      <c r="C14" s="444" t="s">
        <v>50</v>
      </c>
      <c r="D14" s="445"/>
      <c r="E14" s="445"/>
      <c r="F14" s="445"/>
      <c r="G14" s="446"/>
      <c r="H14" s="80">
        <f>H11+H13</f>
        <v>3235760</v>
      </c>
      <c r="I14" s="73"/>
    </row>
    <row r="15" spans="2:10" ht="22.5" customHeight="1" x14ac:dyDescent="0.2">
      <c r="B15" s="76" t="s">
        <v>4</v>
      </c>
      <c r="C15" s="444" t="s">
        <v>49</v>
      </c>
      <c r="D15" s="445"/>
      <c r="E15" s="445"/>
      <c r="F15" s="445"/>
      <c r="G15" s="446"/>
      <c r="H15" s="78">
        <f>H10+H14</f>
        <v>9250000</v>
      </c>
      <c r="I15" s="73"/>
    </row>
    <row r="16" spans="2:10" ht="22.5" customHeight="1" thickBot="1" x14ac:dyDescent="0.25">
      <c r="B16" s="81" t="s">
        <v>5</v>
      </c>
      <c r="C16" s="450" t="s">
        <v>71</v>
      </c>
      <c r="D16" s="451"/>
      <c r="E16" s="451"/>
      <c r="F16" s="451"/>
      <c r="G16" s="452"/>
      <c r="H16" s="82">
        <f>ROUND(H15*0.1,0)</f>
        <v>925000</v>
      </c>
      <c r="I16" s="73"/>
    </row>
    <row r="17" spans="1:22" ht="31.5" customHeight="1" thickTop="1" thickBot="1" x14ac:dyDescent="0.25">
      <c r="B17" s="83" t="s">
        <v>6</v>
      </c>
      <c r="C17" s="453" t="s">
        <v>18</v>
      </c>
      <c r="D17" s="454"/>
      <c r="E17" s="454"/>
      <c r="F17" s="454"/>
      <c r="G17" s="455"/>
      <c r="H17" s="84">
        <f>SUM(H15,H16)</f>
        <v>10175000</v>
      </c>
      <c r="I17" s="73"/>
    </row>
    <row r="18" spans="1:22" ht="17.149999999999999" customHeight="1" x14ac:dyDescent="0.2">
      <c r="B18" s="85"/>
      <c r="C18" s="86"/>
      <c r="D18" s="86"/>
      <c r="E18" s="86"/>
      <c r="F18" s="86"/>
      <c r="G18" s="86"/>
      <c r="H18" s="87"/>
      <c r="I18" s="73"/>
    </row>
    <row r="19" spans="1:22" ht="15.75" customHeight="1" x14ac:dyDescent="0.2">
      <c r="B19" s="73"/>
      <c r="C19" s="73"/>
      <c r="D19" s="73"/>
      <c r="E19" s="73"/>
      <c r="F19" s="73"/>
      <c r="G19" s="73"/>
      <c r="H19" s="73"/>
      <c r="I19" s="73"/>
    </row>
    <row r="20" spans="1:22" ht="15" customHeight="1" thickBot="1" x14ac:dyDescent="0.25">
      <c r="B20" s="456" t="s">
        <v>27</v>
      </c>
      <c r="C20" s="456"/>
      <c r="D20" s="457"/>
      <c r="E20" s="457"/>
      <c r="F20" s="457"/>
      <c r="G20" s="457"/>
      <c r="H20" s="457"/>
      <c r="I20" s="457"/>
      <c r="J20" s="457"/>
      <c r="K20" s="447"/>
      <c r="L20" s="447"/>
      <c r="M20" s="447"/>
      <c r="N20" s="447"/>
      <c r="O20" s="447"/>
      <c r="P20" s="447"/>
      <c r="Q20" s="447"/>
      <c r="R20" s="447"/>
      <c r="S20" s="447"/>
      <c r="T20" s="447"/>
      <c r="U20" s="447"/>
      <c r="V20" s="447"/>
    </row>
    <row r="21" spans="1:22" ht="21" customHeight="1" x14ac:dyDescent="0.2">
      <c r="A21" s="71" t="s">
        <v>58</v>
      </c>
      <c r="B21" s="458" t="s">
        <v>110</v>
      </c>
      <c r="C21" s="459"/>
      <c r="D21" s="462" t="s">
        <v>1</v>
      </c>
      <c r="E21" s="463"/>
      <c r="F21" s="464"/>
      <c r="G21" s="464"/>
      <c r="H21" s="464"/>
      <c r="I21" s="465"/>
      <c r="J21" s="151" t="s">
        <v>14</v>
      </c>
      <c r="K21" s="466"/>
      <c r="L21" s="466"/>
      <c r="M21" s="466"/>
      <c r="N21" s="466"/>
      <c r="O21" s="466"/>
      <c r="P21" s="152"/>
      <c r="Q21" s="466"/>
      <c r="R21" s="466"/>
      <c r="S21" s="466"/>
      <c r="T21" s="466"/>
      <c r="U21" s="466"/>
      <c r="V21" s="152"/>
    </row>
    <row r="22" spans="1:22" ht="21" customHeight="1" x14ac:dyDescent="0.2">
      <c r="B22" s="460"/>
      <c r="C22" s="461"/>
      <c r="D22" s="153" t="s">
        <v>43</v>
      </c>
      <c r="E22" s="154" t="s">
        <v>7</v>
      </c>
      <c r="F22" s="155" t="s">
        <v>8</v>
      </c>
      <c r="G22" s="155" t="s">
        <v>9</v>
      </c>
      <c r="H22" s="155" t="s">
        <v>10</v>
      </c>
      <c r="I22" s="156" t="s">
        <v>11</v>
      </c>
      <c r="J22" s="157" t="s">
        <v>15</v>
      </c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</row>
    <row r="23" spans="1:22" ht="21" customHeight="1" x14ac:dyDescent="0.2">
      <c r="B23" s="460"/>
      <c r="C23" s="461"/>
      <c r="D23" s="89">
        <v>64800</v>
      </c>
      <c r="E23" s="90">
        <v>55300</v>
      </c>
      <c r="F23" s="91">
        <v>48700</v>
      </c>
      <c r="G23" s="91">
        <v>40600</v>
      </c>
      <c r="H23" s="91">
        <v>32700</v>
      </c>
      <c r="I23" s="127">
        <v>27900</v>
      </c>
      <c r="J23" s="158" t="s">
        <v>16</v>
      </c>
      <c r="K23" s="92"/>
      <c r="L23" s="92"/>
      <c r="M23" s="92"/>
      <c r="N23" s="92"/>
      <c r="O23" s="92"/>
      <c r="P23" s="159"/>
      <c r="Q23" s="92"/>
      <c r="R23" s="92"/>
      <c r="S23" s="92"/>
      <c r="T23" s="92"/>
      <c r="U23" s="92"/>
      <c r="V23" s="159"/>
    </row>
    <row r="24" spans="1:22" ht="18.75" customHeight="1" x14ac:dyDescent="0.2">
      <c r="B24" s="375" t="s">
        <v>72</v>
      </c>
      <c r="C24" s="376"/>
      <c r="D24" s="160"/>
      <c r="E24" s="161">
        <v>0.5</v>
      </c>
      <c r="F24" s="161">
        <v>1</v>
      </c>
      <c r="G24" s="161"/>
      <c r="H24" s="161"/>
      <c r="I24" s="162"/>
      <c r="J24" s="121">
        <f t="shared" ref="J24:J43" si="0">SUM(D24:I24)</f>
        <v>1.5</v>
      </c>
      <c r="K24" s="163"/>
      <c r="L24" s="163"/>
      <c r="M24" s="163"/>
      <c r="N24" s="163"/>
      <c r="O24" s="163"/>
      <c r="P24" s="93"/>
      <c r="Q24" s="163"/>
      <c r="R24" s="163"/>
      <c r="S24" s="163"/>
      <c r="T24" s="163"/>
      <c r="U24" s="163"/>
      <c r="V24" s="93"/>
    </row>
    <row r="25" spans="1:22" ht="18.75" customHeight="1" x14ac:dyDescent="0.2">
      <c r="B25" s="383"/>
      <c r="C25" s="384"/>
      <c r="D25" s="164">
        <f t="shared" ref="D25:I25" si="1">D$23*D24</f>
        <v>0</v>
      </c>
      <c r="E25" s="165">
        <f t="shared" si="1"/>
        <v>27650</v>
      </c>
      <c r="F25" s="165">
        <f t="shared" si="1"/>
        <v>48700</v>
      </c>
      <c r="G25" s="165">
        <f t="shared" si="1"/>
        <v>0</v>
      </c>
      <c r="H25" s="165">
        <f t="shared" si="1"/>
        <v>0</v>
      </c>
      <c r="I25" s="166">
        <f t="shared" si="1"/>
        <v>0</v>
      </c>
      <c r="J25" s="122">
        <f t="shared" si="0"/>
        <v>76350</v>
      </c>
      <c r="K25" s="167"/>
      <c r="L25" s="167"/>
      <c r="M25" s="167"/>
      <c r="N25" s="167"/>
      <c r="O25" s="167"/>
      <c r="P25" s="94"/>
      <c r="Q25" s="167"/>
      <c r="R25" s="167"/>
      <c r="S25" s="167"/>
      <c r="T25" s="167"/>
      <c r="U25" s="167"/>
      <c r="V25" s="94"/>
    </row>
    <row r="26" spans="1:22" ht="18.75" customHeight="1" x14ac:dyDescent="0.2">
      <c r="B26" s="375" t="s">
        <v>111</v>
      </c>
      <c r="C26" s="376"/>
      <c r="D26" s="160"/>
      <c r="E26" s="161">
        <v>1</v>
      </c>
      <c r="F26" s="161">
        <v>2</v>
      </c>
      <c r="G26" s="161"/>
      <c r="H26" s="161">
        <v>2.5</v>
      </c>
      <c r="I26" s="162">
        <v>4.5</v>
      </c>
      <c r="J26" s="121">
        <f t="shared" si="0"/>
        <v>10</v>
      </c>
      <c r="K26" s="163"/>
      <c r="L26" s="163"/>
      <c r="M26" s="163"/>
      <c r="N26" s="163"/>
      <c r="O26" s="163"/>
      <c r="P26" s="93"/>
      <c r="Q26" s="163"/>
      <c r="R26" s="163"/>
      <c r="S26" s="163"/>
      <c r="T26" s="163"/>
      <c r="U26" s="163"/>
      <c r="V26" s="93"/>
    </row>
    <row r="27" spans="1:22" ht="18.75" customHeight="1" x14ac:dyDescent="0.2">
      <c r="B27" s="383"/>
      <c r="C27" s="384"/>
      <c r="D27" s="164">
        <f t="shared" ref="D27:I27" si="2">D$23*D26</f>
        <v>0</v>
      </c>
      <c r="E27" s="165">
        <f t="shared" si="2"/>
        <v>55300</v>
      </c>
      <c r="F27" s="165">
        <f t="shared" si="2"/>
        <v>97400</v>
      </c>
      <c r="G27" s="165">
        <f t="shared" si="2"/>
        <v>0</v>
      </c>
      <c r="H27" s="165">
        <f t="shared" si="2"/>
        <v>81750</v>
      </c>
      <c r="I27" s="166">
        <f t="shared" si="2"/>
        <v>125550</v>
      </c>
      <c r="J27" s="122">
        <f t="shared" si="0"/>
        <v>360000</v>
      </c>
      <c r="K27" s="167"/>
      <c r="L27" s="167"/>
      <c r="M27" s="167"/>
      <c r="N27" s="167"/>
      <c r="O27" s="167"/>
      <c r="P27" s="94"/>
      <c r="Q27" s="167"/>
      <c r="R27" s="167"/>
      <c r="S27" s="167"/>
      <c r="T27" s="167"/>
      <c r="U27" s="167"/>
      <c r="V27" s="94"/>
    </row>
    <row r="28" spans="1:22" ht="18.75" customHeight="1" x14ac:dyDescent="0.2">
      <c r="B28" s="375" t="s">
        <v>112</v>
      </c>
      <c r="C28" s="376"/>
      <c r="D28" s="160"/>
      <c r="E28" s="161">
        <v>1.5</v>
      </c>
      <c r="F28" s="161">
        <v>2.5</v>
      </c>
      <c r="G28" s="161"/>
      <c r="H28" s="161">
        <v>3.5</v>
      </c>
      <c r="I28" s="162">
        <v>4.5</v>
      </c>
      <c r="J28" s="121">
        <f t="shared" si="0"/>
        <v>12</v>
      </c>
      <c r="K28" s="163"/>
      <c r="L28" s="163"/>
      <c r="M28" s="163"/>
      <c r="N28" s="163"/>
      <c r="O28" s="163"/>
      <c r="P28" s="93"/>
      <c r="Q28" s="163"/>
      <c r="R28" s="163"/>
      <c r="S28" s="163"/>
      <c r="T28" s="163"/>
      <c r="U28" s="163"/>
      <c r="V28" s="93"/>
    </row>
    <row r="29" spans="1:22" ht="18.75" customHeight="1" x14ac:dyDescent="0.2">
      <c r="B29" s="383"/>
      <c r="C29" s="384"/>
      <c r="D29" s="164">
        <f t="shared" ref="D29:I29" si="3">D$23*D28</f>
        <v>0</v>
      </c>
      <c r="E29" s="165">
        <f t="shared" si="3"/>
        <v>82950</v>
      </c>
      <c r="F29" s="165">
        <f t="shared" si="3"/>
        <v>121750</v>
      </c>
      <c r="G29" s="165">
        <f t="shared" si="3"/>
        <v>0</v>
      </c>
      <c r="H29" s="165">
        <f t="shared" si="3"/>
        <v>114450</v>
      </c>
      <c r="I29" s="166">
        <f t="shared" si="3"/>
        <v>125550</v>
      </c>
      <c r="J29" s="122">
        <f t="shared" si="0"/>
        <v>444700</v>
      </c>
      <c r="K29" s="167"/>
      <c r="L29" s="167"/>
      <c r="M29" s="167"/>
      <c r="N29" s="167"/>
      <c r="O29" s="167"/>
      <c r="P29" s="94"/>
      <c r="Q29" s="167"/>
      <c r="R29" s="167"/>
      <c r="S29" s="167"/>
      <c r="T29" s="167"/>
      <c r="U29" s="167"/>
      <c r="V29" s="94"/>
    </row>
    <row r="30" spans="1:22" ht="18.75" customHeight="1" x14ac:dyDescent="0.2">
      <c r="B30" s="375" t="s">
        <v>113</v>
      </c>
      <c r="C30" s="376"/>
      <c r="D30" s="160"/>
      <c r="E30" s="161">
        <v>1</v>
      </c>
      <c r="F30" s="161">
        <v>1.5</v>
      </c>
      <c r="G30" s="161"/>
      <c r="H30" s="161">
        <v>2</v>
      </c>
      <c r="I30" s="162">
        <v>1.5</v>
      </c>
      <c r="J30" s="121">
        <f t="shared" si="0"/>
        <v>6</v>
      </c>
      <c r="K30" s="163"/>
      <c r="L30" s="163"/>
      <c r="M30" s="163"/>
      <c r="N30" s="163"/>
      <c r="O30" s="163"/>
      <c r="P30" s="93"/>
      <c r="Q30" s="163"/>
      <c r="R30" s="163"/>
      <c r="S30" s="163"/>
      <c r="T30" s="163"/>
      <c r="U30" s="163"/>
      <c r="V30" s="93"/>
    </row>
    <row r="31" spans="1:22" ht="18.75" customHeight="1" x14ac:dyDescent="0.2">
      <c r="B31" s="383"/>
      <c r="C31" s="384"/>
      <c r="D31" s="164">
        <f t="shared" ref="D31:I31" si="4">D$23*D30</f>
        <v>0</v>
      </c>
      <c r="E31" s="165">
        <f t="shared" si="4"/>
        <v>55300</v>
      </c>
      <c r="F31" s="165">
        <f t="shared" si="4"/>
        <v>73050</v>
      </c>
      <c r="G31" s="165">
        <f t="shared" si="4"/>
        <v>0</v>
      </c>
      <c r="H31" s="165">
        <f t="shared" si="4"/>
        <v>65400</v>
      </c>
      <c r="I31" s="166">
        <f t="shared" si="4"/>
        <v>41850</v>
      </c>
      <c r="J31" s="122">
        <f t="shared" si="0"/>
        <v>235600</v>
      </c>
      <c r="K31" s="167"/>
      <c r="L31" s="167"/>
      <c r="M31" s="167"/>
      <c r="N31" s="167"/>
      <c r="O31" s="167"/>
      <c r="P31" s="94"/>
      <c r="Q31" s="167"/>
      <c r="R31" s="167"/>
      <c r="S31" s="167"/>
      <c r="T31" s="167"/>
      <c r="U31" s="167"/>
      <c r="V31" s="94"/>
    </row>
    <row r="32" spans="1:22" ht="18.75" customHeight="1" x14ac:dyDescent="0.2">
      <c r="B32" s="385" t="s">
        <v>114</v>
      </c>
      <c r="C32" s="376"/>
      <c r="D32" s="160"/>
      <c r="E32" s="161">
        <f>0.5*2</f>
        <v>1</v>
      </c>
      <c r="F32" s="161">
        <f>1*2</f>
        <v>2</v>
      </c>
      <c r="G32" s="161"/>
      <c r="H32" s="161">
        <f>2*2</f>
        <v>4</v>
      </c>
      <c r="I32" s="162">
        <f>2*2</f>
        <v>4</v>
      </c>
      <c r="J32" s="121">
        <f t="shared" si="0"/>
        <v>11</v>
      </c>
      <c r="K32" s="163"/>
      <c r="L32" s="163"/>
      <c r="M32" s="163"/>
      <c r="N32" s="163"/>
      <c r="O32" s="163"/>
      <c r="P32" s="93"/>
      <c r="Q32" s="163"/>
      <c r="R32" s="163"/>
      <c r="S32" s="163"/>
      <c r="T32" s="163"/>
      <c r="U32" s="163"/>
      <c r="V32" s="93"/>
    </row>
    <row r="33" spans="2:22" ht="18.75" customHeight="1" x14ac:dyDescent="0.2">
      <c r="B33" s="383"/>
      <c r="C33" s="384"/>
      <c r="D33" s="164">
        <f t="shared" ref="D33:I33" si="5">D$23*D32</f>
        <v>0</v>
      </c>
      <c r="E33" s="165">
        <f t="shared" si="5"/>
        <v>55300</v>
      </c>
      <c r="F33" s="165">
        <f t="shared" si="5"/>
        <v>97400</v>
      </c>
      <c r="G33" s="165">
        <f t="shared" si="5"/>
        <v>0</v>
      </c>
      <c r="H33" s="165">
        <f t="shared" si="5"/>
        <v>130800</v>
      </c>
      <c r="I33" s="166">
        <f t="shared" si="5"/>
        <v>111600</v>
      </c>
      <c r="J33" s="122">
        <f t="shared" si="0"/>
        <v>395100</v>
      </c>
      <c r="K33" s="167"/>
      <c r="L33" s="167"/>
      <c r="M33" s="167"/>
      <c r="N33" s="167"/>
      <c r="O33" s="167"/>
      <c r="P33" s="94"/>
      <c r="Q33" s="167"/>
      <c r="R33" s="167"/>
      <c r="S33" s="167"/>
      <c r="T33" s="167"/>
      <c r="U33" s="167"/>
      <c r="V33" s="94"/>
    </row>
    <row r="34" spans="2:22" ht="18.75" customHeight="1" x14ac:dyDescent="0.2">
      <c r="B34" s="385" t="s">
        <v>115</v>
      </c>
      <c r="C34" s="376"/>
      <c r="D34" s="160"/>
      <c r="E34" s="161">
        <f>(0.5)+(0.5*2)+(0.5)</f>
        <v>2</v>
      </c>
      <c r="F34" s="161">
        <f>(1*3+0.5)+(0.5*2+0.5*2)+(0.5+0.5)</f>
        <v>6.5</v>
      </c>
      <c r="G34" s="161"/>
      <c r="H34" s="161">
        <f>(1*3+1.5)+(0.5*2+0.5*2)+(0.5+1)</f>
        <v>8</v>
      </c>
      <c r="I34" s="162">
        <f>(1*3+2)+(1)+(2)</f>
        <v>8</v>
      </c>
      <c r="J34" s="121">
        <f t="shared" si="0"/>
        <v>24.5</v>
      </c>
      <c r="K34" s="163"/>
      <c r="L34" s="163"/>
      <c r="M34" s="163"/>
      <c r="N34" s="163"/>
      <c r="O34" s="163"/>
      <c r="P34" s="93"/>
      <c r="Q34" s="163"/>
      <c r="R34" s="163"/>
      <c r="S34" s="163"/>
      <c r="T34" s="163"/>
      <c r="U34" s="163"/>
      <c r="V34" s="93"/>
    </row>
    <row r="35" spans="2:22" ht="18.75" customHeight="1" x14ac:dyDescent="0.2">
      <c r="B35" s="383"/>
      <c r="C35" s="384"/>
      <c r="D35" s="164">
        <f t="shared" ref="D35:I35" si="6">D$23*D34</f>
        <v>0</v>
      </c>
      <c r="E35" s="165">
        <f t="shared" si="6"/>
        <v>110600</v>
      </c>
      <c r="F35" s="165">
        <f t="shared" si="6"/>
        <v>316550</v>
      </c>
      <c r="G35" s="165">
        <f t="shared" si="6"/>
        <v>0</v>
      </c>
      <c r="H35" s="165">
        <f t="shared" si="6"/>
        <v>261600</v>
      </c>
      <c r="I35" s="166">
        <f t="shared" si="6"/>
        <v>223200</v>
      </c>
      <c r="J35" s="122">
        <f t="shared" si="0"/>
        <v>911950</v>
      </c>
      <c r="K35" s="167"/>
      <c r="L35" s="167"/>
      <c r="M35" s="167"/>
      <c r="N35" s="167"/>
      <c r="O35" s="167"/>
      <c r="P35" s="94"/>
      <c r="Q35" s="167"/>
      <c r="R35" s="167"/>
      <c r="S35" s="167"/>
      <c r="T35" s="167"/>
      <c r="U35" s="167"/>
      <c r="V35" s="94"/>
    </row>
    <row r="36" spans="2:22" ht="18.75" customHeight="1" x14ac:dyDescent="0.2">
      <c r="B36" s="385" t="s">
        <v>116</v>
      </c>
      <c r="C36" s="376"/>
      <c r="D36" s="160"/>
      <c r="E36" s="161">
        <v>1</v>
      </c>
      <c r="F36" s="161">
        <v>1.5</v>
      </c>
      <c r="G36" s="161"/>
      <c r="H36" s="161">
        <v>2</v>
      </c>
      <c r="I36" s="162">
        <v>1</v>
      </c>
      <c r="J36" s="121">
        <f t="shared" si="0"/>
        <v>5.5</v>
      </c>
      <c r="K36" s="163"/>
      <c r="L36" s="163"/>
      <c r="M36" s="163"/>
      <c r="N36" s="163"/>
      <c r="O36" s="163"/>
      <c r="P36" s="93"/>
      <c r="Q36" s="163"/>
      <c r="R36" s="163"/>
      <c r="S36" s="163"/>
      <c r="T36" s="163"/>
      <c r="U36" s="163"/>
      <c r="V36" s="93"/>
    </row>
    <row r="37" spans="2:22" ht="18.75" customHeight="1" x14ac:dyDescent="0.2">
      <c r="B37" s="383"/>
      <c r="C37" s="384"/>
      <c r="D37" s="164">
        <f t="shared" ref="D37:I37" si="7">D$23*D36</f>
        <v>0</v>
      </c>
      <c r="E37" s="165">
        <f t="shared" si="7"/>
        <v>55300</v>
      </c>
      <c r="F37" s="165">
        <f t="shared" si="7"/>
        <v>73050</v>
      </c>
      <c r="G37" s="165">
        <f t="shared" si="7"/>
        <v>0</v>
      </c>
      <c r="H37" s="165">
        <f t="shared" si="7"/>
        <v>65400</v>
      </c>
      <c r="I37" s="166">
        <f t="shared" si="7"/>
        <v>27900</v>
      </c>
      <c r="J37" s="122">
        <f t="shared" si="0"/>
        <v>221650</v>
      </c>
      <c r="K37" s="167"/>
      <c r="L37" s="167"/>
      <c r="M37" s="167"/>
      <c r="N37" s="167"/>
      <c r="O37" s="167"/>
      <c r="P37" s="94"/>
      <c r="Q37" s="167"/>
      <c r="R37" s="167"/>
      <c r="S37" s="167"/>
      <c r="T37" s="167"/>
      <c r="U37" s="167"/>
      <c r="V37" s="94"/>
    </row>
    <row r="38" spans="2:22" ht="18.75" customHeight="1" x14ac:dyDescent="0.2">
      <c r="B38" s="385" t="s">
        <v>117</v>
      </c>
      <c r="C38" s="376"/>
      <c r="D38" s="160"/>
      <c r="E38" s="161">
        <v>0.5</v>
      </c>
      <c r="F38" s="161">
        <v>1</v>
      </c>
      <c r="G38" s="161"/>
      <c r="H38" s="161">
        <v>1.5</v>
      </c>
      <c r="I38" s="162">
        <v>1.5</v>
      </c>
      <c r="J38" s="121">
        <f t="shared" si="0"/>
        <v>4.5</v>
      </c>
      <c r="K38" s="163"/>
      <c r="L38" s="163"/>
      <c r="M38" s="163"/>
      <c r="N38" s="163"/>
      <c r="O38" s="163"/>
      <c r="P38" s="93"/>
      <c r="Q38" s="163"/>
      <c r="R38" s="163"/>
      <c r="S38" s="163"/>
      <c r="T38" s="163"/>
      <c r="U38" s="163"/>
      <c r="V38" s="93"/>
    </row>
    <row r="39" spans="2:22" ht="18.75" customHeight="1" x14ac:dyDescent="0.2">
      <c r="B39" s="383"/>
      <c r="C39" s="384"/>
      <c r="D39" s="164">
        <f t="shared" ref="D39:I39" si="8">D$23*D38</f>
        <v>0</v>
      </c>
      <c r="E39" s="165">
        <f t="shared" si="8"/>
        <v>27650</v>
      </c>
      <c r="F39" s="165">
        <f t="shared" si="8"/>
        <v>48700</v>
      </c>
      <c r="G39" s="165">
        <f t="shared" si="8"/>
        <v>0</v>
      </c>
      <c r="H39" s="165">
        <f t="shared" si="8"/>
        <v>49050</v>
      </c>
      <c r="I39" s="166">
        <f t="shared" si="8"/>
        <v>41850</v>
      </c>
      <c r="J39" s="122">
        <f t="shared" si="0"/>
        <v>167250</v>
      </c>
      <c r="K39" s="167"/>
      <c r="L39" s="167"/>
      <c r="M39" s="167"/>
      <c r="N39" s="167"/>
      <c r="O39" s="167"/>
      <c r="P39" s="94"/>
      <c r="Q39" s="167"/>
      <c r="R39" s="167"/>
      <c r="S39" s="167"/>
      <c r="T39" s="167"/>
      <c r="U39" s="167"/>
      <c r="V39" s="94"/>
    </row>
    <row r="40" spans="2:22" ht="18.75" customHeight="1" x14ac:dyDescent="0.2">
      <c r="B40" s="385" t="s">
        <v>118</v>
      </c>
      <c r="C40" s="376"/>
      <c r="D40" s="160"/>
      <c r="E40" s="161">
        <v>0.5</v>
      </c>
      <c r="F40" s="161">
        <v>1</v>
      </c>
      <c r="G40" s="161"/>
      <c r="H40" s="161">
        <v>1</v>
      </c>
      <c r="I40" s="162"/>
      <c r="J40" s="121">
        <f t="shared" si="0"/>
        <v>2.5</v>
      </c>
      <c r="K40" s="163"/>
      <c r="L40" s="163"/>
      <c r="M40" s="163"/>
      <c r="N40" s="163"/>
      <c r="O40" s="163"/>
      <c r="P40" s="93"/>
      <c r="Q40" s="163"/>
      <c r="R40" s="163"/>
      <c r="S40" s="163"/>
      <c r="T40" s="163"/>
      <c r="U40" s="163"/>
      <c r="V40" s="93"/>
    </row>
    <row r="41" spans="2:22" ht="18.75" customHeight="1" x14ac:dyDescent="0.2">
      <c r="B41" s="383"/>
      <c r="C41" s="384"/>
      <c r="D41" s="164">
        <f t="shared" ref="D41:I41" si="9">D$23*D40</f>
        <v>0</v>
      </c>
      <c r="E41" s="165">
        <f t="shared" si="9"/>
        <v>27650</v>
      </c>
      <c r="F41" s="165">
        <f t="shared" si="9"/>
        <v>48700</v>
      </c>
      <c r="G41" s="165">
        <f t="shared" si="9"/>
        <v>0</v>
      </c>
      <c r="H41" s="165">
        <f t="shared" si="9"/>
        <v>32700</v>
      </c>
      <c r="I41" s="166">
        <f t="shared" si="9"/>
        <v>0</v>
      </c>
      <c r="J41" s="122">
        <f t="shared" si="0"/>
        <v>109050</v>
      </c>
      <c r="K41" s="167"/>
      <c r="L41" s="167"/>
      <c r="M41" s="167"/>
      <c r="N41" s="167"/>
      <c r="O41" s="167"/>
      <c r="P41" s="94"/>
      <c r="Q41" s="167"/>
      <c r="R41" s="167"/>
      <c r="S41" s="167"/>
      <c r="T41" s="167"/>
      <c r="U41" s="167"/>
      <c r="V41" s="94"/>
    </row>
    <row r="42" spans="2:22" ht="18.75" customHeight="1" x14ac:dyDescent="0.2">
      <c r="B42" s="375" t="s">
        <v>119</v>
      </c>
      <c r="C42" s="376"/>
      <c r="D42" s="160"/>
      <c r="E42" s="161">
        <v>2.5</v>
      </c>
      <c r="F42" s="161">
        <v>2.5</v>
      </c>
      <c r="G42" s="161"/>
      <c r="H42" s="161">
        <v>2.5</v>
      </c>
      <c r="I42" s="162"/>
      <c r="J42" s="121">
        <f t="shared" si="0"/>
        <v>7.5</v>
      </c>
      <c r="K42" s="163"/>
      <c r="L42" s="163"/>
      <c r="M42" s="163"/>
      <c r="N42" s="163"/>
      <c r="O42" s="163"/>
      <c r="P42" s="93"/>
      <c r="Q42" s="163"/>
      <c r="R42" s="163"/>
      <c r="S42" s="163"/>
      <c r="T42" s="163"/>
      <c r="U42" s="163"/>
      <c r="V42" s="93"/>
    </row>
    <row r="43" spans="2:22" ht="18.75" customHeight="1" thickBot="1" x14ac:dyDescent="0.25">
      <c r="B43" s="377"/>
      <c r="C43" s="378"/>
      <c r="D43" s="168">
        <f t="shared" ref="D43:I43" si="10">D$23*D42</f>
        <v>0</v>
      </c>
      <c r="E43" s="169">
        <f t="shared" si="10"/>
        <v>138250</v>
      </c>
      <c r="F43" s="169">
        <f t="shared" si="10"/>
        <v>121750</v>
      </c>
      <c r="G43" s="169">
        <f t="shared" si="10"/>
        <v>0</v>
      </c>
      <c r="H43" s="169">
        <f t="shared" si="10"/>
        <v>81750</v>
      </c>
      <c r="I43" s="170">
        <f t="shared" si="10"/>
        <v>0</v>
      </c>
      <c r="J43" s="171">
        <f t="shared" si="0"/>
        <v>341750</v>
      </c>
      <c r="K43" s="167"/>
      <c r="L43" s="167"/>
      <c r="M43" s="167"/>
      <c r="N43" s="167"/>
      <c r="O43" s="167"/>
      <c r="P43" s="94"/>
      <c r="Q43" s="167"/>
      <c r="R43" s="167"/>
      <c r="S43" s="167"/>
      <c r="T43" s="167"/>
      <c r="U43" s="167"/>
      <c r="V43" s="94"/>
    </row>
    <row r="44" spans="2:22" ht="35.25" customHeight="1" thickTop="1" thickBot="1" x14ac:dyDescent="0.25">
      <c r="B44" s="471" t="s">
        <v>17</v>
      </c>
      <c r="C44" s="472"/>
      <c r="D44" s="132">
        <f t="shared" ref="D44:J44" si="11">SUM(D25,D27,D29,D31,D33,D35,D37,D39,D41,D43)</f>
        <v>0</v>
      </c>
      <c r="E44" s="133">
        <f t="shared" si="11"/>
        <v>635950</v>
      </c>
      <c r="F44" s="133">
        <f t="shared" si="11"/>
        <v>1047050</v>
      </c>
      <c r="G44" s="133">
        <f t="shared" si="11"/>
        <v>0</v>
      </c>
      <c r="H44" s="133">
        <f t="shared" si="11"/>
        <v>882900</v>
      </c>
      <c r="I44" s="131">
        <f t="shared" si="11"/>
        <v>697500</v>
      </c>
      <c r="J44" s="95">
        <f t="shared" si="11"/>
        <v>3263400</v>
      </c>
      <c r="M44" s="88"/>
      <c r="N44" s="96"/>
      <c r="O44" s="467"/>
      <c r="P44" s="468"/>
      <c r="S44" s="88"/>
      <c r="T44" s="96"/>
      <c r="U44" s="467"/>
      <c r="V44" s="468"/>
    </row>
    <row r="45" spans="2:22" ht="27" customHeight="1" thickBot="1" x14ac:dyDescent="0.25">
      <c r="B45" s="72" t="s">
        <v>44</v>
      </c>
      <c r="D45" s="99"/>
      <c r="E45" s="99"/>
      <c r="F45" s="99"/>
      <c r="G45" s="100"/>
      <c r="H45" s="101"/>
      <c r="I45" s="469"/>
      <c r="J45" s="470"/>
      <c r="M45" s="88"/>
      <c r="N45" s="96"/>
      <c r="O45" s="467"/>
      <c r="P45" s="468"/>
      <c r="S45" s="88"/>
      <c r="T45" s="96"/>
      <c r="U45" s="467"/>
      <c r="V45" s="468"/>
    </row>
    <row r="46" spans="2:22" ht="27" customHeight="1" x14ac:dyDescent="0.2">
      <c r="B46" s="473" t="s">
        <v>22</v>
      </c>
      <c r="C46" s="474"/>
      <c r="D46" s="475" t="s">
        <v>19</v>
      </c>
      <c r="E46" s="474"/>
      <c r="F46" s="102" t="s">
        <v>20</v>
      </c>
      <c r="G46" s="102" t="s">
        <v>23</v>
      </c>
      <c r="H46" s="103" t="s">
        <v>21</v>
      </c>
      <c r="I46" s="485" t="s">
        <v>24</v>
      </c>
      <c r="J46" s="486"/>
      <c r="M46" s="88"/>
      <c r="N46" s="96"/>
      <c r="O46" s="467"/>
      <c r="P46" s="468"/>
      <c r="S46" s="88"/>
      <c r="T46" s="96"/>
      <c r="U46" s="467"/>
      <c r="V46" s="468"/>
    </row>
    <row r="47" spans="2:22" ht="27" customHeight="1" x14ac:dyDescent="0.2">
      <c r="B47" s="390" t="s">
        <v>120</v>
      </c>
      <c r="C47" s="391"/>
      <c r="D47" s="481">
        <f>7500*3+1000*5+50000</f>
        <v>77500</v>
      </c>
      <c r="E47" s="482"/>
      <c r="F47" s="104">
        <v>1</v>
      </c>
      <c r="G47" s="128" t="s">
        <v>41</v>
      </c>
      <c r="H47" s="105">
        <f>ROUNDDOWN((D47*F47),0)</f>
        <v>77500</v>
      </c>
      <c r="I47" s="483" t="s">
        <v>121</v>
      </c>
      <c r="J47" s="484"/>
      <c r="M47" s="88"/>
      <c r="N47" s="96"/>
      <c r="O47" s="97"/>
      <c r="P47" s="98"/>
      <c r="S47" s="88"/>
      <c r="T47" s="96"/>
      <c r="U47" s="97"/>
      <c r="V47" s="98"/>
    </row>
    <row r="48" spans="2:22" ht="27" customHeight="1" x14ac:dyDescent="0.2">
      <c r="B48" s="398" t="s">
        <v>122</v>
      </c>
      <c r="C48" s="476"/>
      <c r="D48" s="477">
        <v>2500</v>
      </c>
      <c r="E48" s="478"/>
      <c r="F48" s="104">
        <v>300</v>
      </c>
      <c r="G48" s="128" t="s">
        <v>94</v>
      </c>
      <c r="H48" s="105">
        <f>ROUNDDOWN((D48*F48),0)</f>
        <v>750000</v>
      </c>
      <c r="I48" s="479" t="s">
        <v>123</v>
      </c>
      <c r="J48" s="480"/>
      <c r="M48" s="88"/>
      <c r="N48" s="96"/>
      <c r="O48" s="97"/>
      <c r="P48" s="98"/>
      <c r="S48" s="88"/>
      <c r="T48" s="96"/>
      <c r="U48" s="97"/>
      <c r="V48" s="98"/>
    </row>
    <row r="49" spans="2:22" ht="27" customHeight="1" x14ac:dyDescent="0.2">
      <c r="B49" s="398" t="s">
        <v>124</v>
      </c>
      <c r="C49" s="487"/>
      <c r="D49" s="477">
        <v>500</v>
      </c>
      <c r="E49" s="478"/>
      <c r="F49" s="104">
        <v>300</v>
      </c>
      <c r="G49" s="128" t="s">
        <v>94</v>
      </c>
      <c r="H49" s="105">
        <f>ROUNDDOWN((D49*F49),0)</f>
        <v>150000</v>
      </c>
      <c r="I49" s="479" t="s">
        <v>125</v>
      </c>
      <c r="J49" s="480"/>
      <c r="M49" s="88"/>
      <c r="N49" s="96"/>
      <c r="O49" s="97"/>
      <c r="P49" s="98"/>
      <c r="S49" s="88"/>
      <c r="T49" s="96"/>
      <c r="U49" s="97"/>
      <c r="V49" s="98"/>
    </row>
    <row r="50" spans="2:22" ht="27" customHeight="1" x14ac:dyDescent="0.2">
      <c r="B50" s="408" t="s">
        <v>126</v>
      </c>
      <c r="C50" s="490"/>
      <c r="D50" s="477">
        <v>1000</v>
      </c>
      <c r="E50" s="478"/>
      <c r="F50" s="104">
        <v>1</v>
      </c>
      <c r="G50" s="128" t="s">
        <v>41</v>
      </c>
      <c r="H50" s="105">
        <f>ROUNDDOWN((D50*F50),0)</f>
        <v>1000</v>
      </c>
      <c r="I50" s="491"/>
      <c r="J50" s="492"/>
      <c r="M50" s="88"/>
      <c r="N50" s="96"/>
      <c r="O50" s="97"/>
      <c r="P50" s="98"/>
      <c r="S50" s="88"/>
      <c r="T50" s="96"/>
      <c r="U50" s="97"/>
      <c r="V50" s="98"/>
    </row>
    <row r="51" spans="2:22" ht="27" customHeight="1" thickBot="1" x14ac:dyDescent="0.25">
      <c r="B51" s="424" t="s">
        <v>127</v>
      </c>
      <c r="C51" s="493"/>
      <c r="D51" s="494">
        <v>15000</v>
      </c>
      <c r="E51" s="495"/>
      <c r="F51" s="129">
        <v>1</v>
      </c>
      <c r="G51" s="130" t="s">
        <v>41</v>
      </c>
      <c r="H51" s="105">
        <f>ROUNDDOWN((D51*F51),0)</f>
        <v>15000</v>
      </c>
      <c r="I51" s="496"/>
      <c r="J51" s="497"/>
      <c r="M51" s="88"/>
      <c r="N51" s="96"/>
      <c r="O51" s="97"/>
      <c r="P51" s="98"/>
      <c r="S51" s="88"/>
      <c r="T51" s="96"/>
      <c r="U51" s="97"/>
      <c r="V51" s="98"/>
    </row>
    <row r="52" spans="2:22" ht="30.75" customHeight="1" thickTop="1" thickBot="1" x14ac:dyDescent="0.25">
      <c r="B52" s="488" t="s">
        <v>25</v>
      </c>
      <c r="C52" s="489"/>
      <c r="D52" s="107"/>
      <c r="E52" s="107"/>
      <c r="F52" s="107"/>
      <c r="G52" s="107"/>
      <c r="H52" s="172">
        <f>SUM(H47:H51)</f>
        <v>993500</v>
      </c>
      <c r="I52" s="173"/>
      <c r="J52" s="174"/>
      <c r="K52" s="175"/>
      <c r="L52" s="106"/>
      <c r="M52" s="106"/>
      <c r="N52" s="96"/>
      <c r="O52" s="106"/>
      <c r="P52" s="106"/>
      <c r="Q52" s="108"/>
      <c r="R52" s="108"/>
      <c r="S52" s="109"/>
      <c r="T52" s="96"/>
      <c r="U52" s="467"/>
      <c r="V52" s="467"/>
    </row>
  </sheetData>
  <mergeCells count="60">
    <mergeCell ref="B49:C49"/>
    <mergeCell ref="D49:E49"/>
    <mergeCell ref="I49:J49"/>
    <mergeCell ref="B52:C52"/>
    <mergeCell ref="U52:V52"/>
    <mergeCell ref="B50:C50"/>
    <mergeCell ref="D50:E50"/>
    <mergeCell ref="I50:J50"/>
    <mergeCell ref="B51:C51"/>
    <mergeCell ref="D51:E51"/>
    <mergeCell ref="I51:J51"/>
    <mergeCell ref="O46:P46"/>
    <mergeCell ref="U46:V46"/>
    <mergeCell ref="B48:C48"/>
    <mergeCell ref="D48:E48"/>
    <mergeCell ref="I48:J48"/>
    <mergeCell ref="B47:C47"/>
    <mergeCell ref="D47:E47"/>
    <mergeCell ref="I47:J47"/>
    <mergeCell ref="I46:J46"/>
    <mergeCell ref="B40:C41"/>
    <mergeCell ref="B42:C43"/>
    <mergeCell ref="B44:C44"/>
    <mergeCell ref="B46:C46"/>
    <mergeCell ref="D46:E46"/>
    <mergeCell ref="O44:P44"/>
    <mergeCell ref="U44:V44"/>
    <mergeCell ref="I45:J45"/>
    <mergeCell ref="O45:P45"/>
    <mergeCell ref="U45:V45"/>
    <mergeCell ref="B38:C39"/>
    <mergeCell ref="B21:C23"/>
    <mergeCell ref="D21:I21"/>
    <mergeCell ref="K21:O21"/>
    <mergeCell ref="Q21:U21"/>
    <mergeCell ref="B24:C25"/>
    <mergeCell ref="B26:C27"/>
    <mergeCell ref="B28:C29"/>
    <mergeCell ref="B30:C31"/>
    <mergeCell ref="B32:C33"/>
    <mergeCell ref="B34:C35"/>
    <mergeCell ref="B36:C37"/>
    <mergeCell ref="Q20:V20"/>
    <mergeCell ref="C10:G10"/>
    <mergeCell ref="C11:G11"/>
    <mergeCell ref="C12:G12"/>
    <mergeCell ref="C13:G13"/>
    <mergeCell ref="C14:G14"/>
    <mergeCell ref="C15:G15"/>
    <mergeCell ref="C16:G16"/>
    <mergeCell ref="C17:G17"/>
    <mergeCell ref="B20:C20"/>
    <mergeCell ref="D20:J20"/>
    <mergeCell ref="K20:P20"/>
    <mergeCell ref="C9:G9"/>
    <mergeCell ref="C1:I1"/>
    <mergeCell ref="B3:J3"/>
    <mergeCell ref="C6:G6"/>
    <mergeCell ref="C7:G7"/>
    <mergeCell ref="C8:G8"/>
  </mergeCells>
  <phoneticPr fontId="2"/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indexed="13"/>
  </sheetPr>
  <dimension ref="A1:V52"/>
  <sheetViews>
    <sheetView view="pageBreakPreview" zoomScaleNormal="100" zoomScaleSheetLayoutView="100" workbookViewId="0">
      <selection activeCell="D51" sqref="D51:E51"/>
    </sheetView>
  </sheetViews>
  <sheetFormatPr defaultColWidth="9" defaultRowHeight="13" x14ac:dyDescent="0.2"/>
  <cols>
    <col min="1" max="1" width="3" style="71" customWidth="1"/>
    <col min="2" max="2" width="17.26953125" style="71" customWidth="1"/>
    <col min="3" max="3" width="29" style="71" customWidth="1"/>
    <col min="4" max="9" width="11.26953125" style="71" customWidth="1"/>
    <col min="10" max="10" width="12.26953125" style="71" customWidth="1"/>
    <col min="11" max="15" width="11.36328125" style="71" customWidth="1"/>
    <col min="16" max="16" width="12.26953125" style="71" customWidth="1"/>
    <col min="17" max="21" width="11.36328125" style="71" customWidth="1"/>
    <col min="22" max="22" width="12.26953125" style="71" customWidth="1"/>
    <col min="23" max="16384" width="9" style="71"/>
  </cols>
  <sheetData>
    <row r="1" spans="2:10" s="69" customFormat="1" ht="22" customHeight="1" x14ac:dyDescent="0.2">
      <c r="C1" s="436" t="s">
        <v>26</v>
      </c>
      <c r="D1" s="436"/>
      <c r="E1" s="436"/>
      <c r="F1" s="436"/>
      <c r="G1" s="436"/>
      <c r="H1" s="436"/>
      <c r="I1" s="436"/>
      <c r="J1" s="147"/>
    </row>
    <row r="2" spans="2:10" s="69" customFormat="1" ht="8.25" customHeight="1" x14ac:dyDescent="0.2">
      <c r="C2" s="70"/>
      <c r="I2" s="148"/>
      <c r="J2" s="148"/>
    </row>
    <row r="3" spans="2:10" s="69" customFormat="1" ht="22" customHeight="1" x14ac:dyDescent="0.2">
      <c r="B3" s="437" t="s">
        <v>109</v>
      </c>
      <c r="C3" s="437"/>
      <c r="D3" s="437"/>
      <c r="E3" s="437"/>
      <c r="F3" s="437"/>
      <c r="G3" s="437"/>
      <c r="H3" s="437"/>
      <c r="I3" s="437"/>
      <c r="J3" s="437"/>
    </row>
    <row r="4" spans="2:10" ht="6.75" customHeight="1" x14ac:dyDescent="0.2"/>
    <row r="5" spans="2:10" ht="16" customHeight="1" thickBot="1" x14ac:dyDescent="0.25">
      <c r="B5" s="72" t="s">
        <v>12</v>
      </c>
      <c r="C5" s="73"/>
      <c r="D5" s="73"/>
      <c r="E5" s="73"/>
      <c r="F5" s="73"/>
      <c r="G5" s="73"/>
      <c r="H5" s="73"/>
      <c r="I5" s="73"/>
    </row>
    <row r="6" spans="2:10" ht="38.25" customHeight="1" x14ac:dyDescent="0.2">
      <c r="B6" s="149" t="s">
        <v>0</v>
      </c>
      <c r="C6" s="438" t="s">
        <v>1</v>
      </c>
      <c r="D6" s="439"/>
      <c r="E6" s="439"/>
      <c r="F6" s="439"/>
      <c r="G6" s="440"/>
      <c r="H6" s="150" t="s">
        <v>13</v>
      </c>
      <c r="I6" s="73"/>
    </row>
    <row r="7" spans="2:10" ht="22.5" customHeight="1" x14ac:dyDescent="0.2">
      <c r="B7" s="74" t="s">
        <v>37</v>
      </c>
      <c r="C7" s="441" t="s">
        <v>35</v>
      </c>
      <c r="D7" s="442"/>
      <c r="E7" s="442"/>
      <c r="F7" s="442"/>
      <c r="G7" s="443"/>
      <c r="H7" s="75">
        <f>J44</f>
        <v>3679500</v>
      </c>
      <c r="I7" s="73"/>
    </row>
    <row r="8" spans="2:10" ht="22.5" customHeight="1" x14ac:dyDescent="0.2">
      <c r="B8" s="76" t="s">
        <v>38</v>
      </c>
      <c r="C8" s="444" t="s">
        <v>36</v>
      </c>
      <c r="D8" s="445"/>
      <c r="E8" s="445"/>
      <c r="F8" s="445"/>
      <c r="G8" s="446"/>
      <c r="H8" s="77">
        <f>H52</f>
        <v>2145000</v>
      </c>
      <c r="I8" s="73"/>
    </row>
    <row r="9" spans="2:10" ht="22.5" customHeight="1" x14ac:dyDescent="0.2">
      <c r="B9" s="76" t="s">
        <v>39</v>
      </c>
      <c r="C9" s="433" t="s">
        <v>45</v>
      </c>
      <c r="D9" s="434"/>
      <c r="E9" s="434"/>
      <c r="F9" s="434"/>
      <c r="G9" s="435"/>
      <c r="H9" s="78">
        <f>ROUNDDOWN(H7*ROUND(0.35/(1-0.35),4),0)</f>
        <v>1981410</v>
      </c>
      <c r="I9" s="73"/>
    </row>
    <row r="10" spans="2:10" ht="22.5" customHeight="1" x14ac:dyDescent="0.2">
      <c r="B10" s="76" t="s">
        <v>47</v>
      </c>
      <c r="C10" s="433" t="s">
        <v>51</v>
      </c>
      <c r="D10" s="448"/>
      <c r="E10" s="448"/>
      <c r="F10" s="448"/>
      <c r="G10" s="449"/>
      <c r="H10" s="78">
        <f>SUM(H7:H9)</f>
        <v>7805910</v>
      </c>
      <c r="I10" s="73"/>
    </row>
    <row r="11" spans="2:10" ht="22.5" hidden="1" customHeight="1" x14ac:dyDescent="0.2">
      <c r="B11" s="76" t="s">
        <v>40</v>
      </c>
      <c r="C11" s="433"/>
      <c r="D11" s="434"/>
      <c r="E11" s="434"/>
      <c r="F11" s="434"/>
      <c r="G11" s="435"/>
      <c r="H11" s="78">
        <f>ROUNDDOWN((H7+H8+H9)*ROUND(0.35/(1-0.35),4),0)</f>
        <v>4203482</v>
      </c>
      <c r="I11" s="79"/>
    </row>
    <row r="12" spans="2:10" ht="22.5" hidden="1" customHeight="1" x14ac:dyDescent="0.2">
      <c r="B12" s="76" t="s">
        <v>2</v>
      </c>
      <c r="C12" s="444"/>
      <c r="D12" s="445"/>
      <c r="E12" s="445"/>
      <c r="F12" s="445"/>
      <c r="G12" s="446"/>
      <c r="H12" s="78">
        <f>SUM(H7,H8,H9,H11)</f>
        <v>12009392</v>
      </c>
      <c r="I12" s="73"/>
    </row>
    <row r="13" spans="2:10" ht="22.5" hidden="1" customHeight="1" x14ac:dyDescent="0.2">
      <c r="B13" s="76" t="s">
        <v>3</v>
      </c>
      <c r="C13" s="444"/>
      <c r="D13" s="445"/>
      <c r="E13" s="445"/>
      <c r="F13" s="445"/>
      <c r="G13" s="446"/>
      <c r="H13" s="80">
        <f>-(H12-ROUNDDOWN(H12,-4))</f>
        <v>-9392</v>
      </c>
      <c r="I13" s="73"/>
    </row>
    <row r="14" spans="2:10" ht="22.5" customHeight="1" x14ac:dyDescent="0.2">
      <c r="B14" s="76" t="s">
        <v>48</v>
      </c>
      <c r="C14" s="444" t="s">
        <v>50</v>
      </c>
      <c r="D14" s="445"/>
      <c r="E14" s="445"/>
      <c r="F14" s="445"/>
      <c r="G14" s="446"/>
      <c r="H14" s="80">
        <f>H11+H13</f>
        <v>4194090</v>
      </c>
      <c r="I14" s="73"/>
    </row>
    <row r="15" spans="2:10" ht="22.5" customHeight="1" x14ac:dyDescent="0.2">
      <c r="B15" s="76" t="s">
        <v>4</v>
      </c>
      <c r="C15" s="444" t="s">
        <v>49</v>
      </c>
      <c r="D15" s="445"/>
      <c r="E15" s="445"/>
      <c r="F15" s="445"/>
      <c r="G15" s="446"/>
      <c r="H15" s="78">
        <f>H10+H14</f>
        <v>12000000</v>
      </c>
      <c r="I15" s="73"/>
    </row>
    <row r="16" spans="2:10" ht="22.5" customHeight="1" thickBot="1" x14ac:dyDescent="0.25">
      <c r="B16" s="81" t="s">
        <v>5</v>
      </c>
      <c r="C16" s="450" t="s">
        <v>71</v>
      </c>
      <c r="D16" s="451"/>
      <c r="E16" s="451"/>
      <c r="F16" s="451"/>
      <c r="G16" s="452"/>
      <c r="H16" s="82">
        <f>ROUND(H15*0.1,0)</f>
        <v>1200000</v>
      </c>
      <c r="I16" s="73"/>
    </row>
    <row r="17" spans="1:22" ht="31.5" customHeight="1" thickTop="1" thickBot="1" x14ac:dyDescent="0.25">
      <c r="B17" s="83" t="s">
        <v>6</v>
      </c>
      <c r="C17" s="453" t="s">
        <v>18</v>
      </c>
      <c r="D17" s="454"/>
      <c r="E17" s="454"/>
      <c r="F17" s="454"/>
      <c r="G17" s="455"/>
      <c r="H17" s="84">
        <f>SUM(H15,H16)</f>
        <v>13200000</v>
      </c>
      <c r="I17" s="73"/>
    </row>
    <row r="18" spans="1:22" ht="17.149999999999999" customHeight="1" x14ac:dyDescent="0.2">
      <c r="B18" s="85"/>
      <c r="C18" s="86"/>
      <c r="D18" s="86"/>
      <c r="E18" s="86"/>
      <c r="F18" s="86"/>
      <c r="G18" s="86"/>
      <c r="H18" s="87"/>
      <c r="I18" s="73"/>
    </row>
    <row r="19" spans="1:22" ht="15.75" customHeight="1" x14ac:dyDescent="0.2">
      <c r="B19" s="73"/>
      <c r="C19" s="73"/>
      <c r="D19" s="73"/>
      <c r="E19" s="73"/>
      <c r="F19" s="73"/>
      <c r="G19" s="73"/>
      <c r="H19" s="73"/>
      <c r="I19" s="73"/>
    </row>
    <row r="20" spans="1:22" ht="15" customHeight="1" thickBot="1" x14ac:dyDescent="0.25">
      <c r="B20" s="456" t="s">
        <v>27</v>
      </c>
      <c r="C20" s="456"/>
      <c r="D20" s="457"/>
      <c r="E20" s="457"/>
      <c r="F20" s="457"/>
      <c r="G20" s="457"/>
      <c r="H20" s="457"/>
      <c r="I20" s="457"/>
      <c r="J20" s="457"/>
      <c r="K20" s="447"/>
      <c r="L20" s="447"/>
      <c r="M20" s="447"/>
      <c r="N20" s="447"/>
      <c r="O20" s="447"/>
      <c r="P20" s="447"/>
      <c r="Q20" s="447"/>
      <c r="R20" s="447"/>
      <c r="S20" s="447"/>
      <c r="T20" s="447"/>
      <c r="U20" s="447"/>
      <c r="V20" s="447"/>
    </row>
    <row r="21" spans="1:22" ht="21" customHeight="1" x14ac:dyDescent="0.2">
      <c r="A21" s="71" t="s">
        <v>58</v>
      </c>
      <c r="B21" s="458" t="s">
        <v>110</v>
      </c>
      <c r="C21" s="459"/>
      <c r="D21" s="462" t="s">
        <v>1</v>
      </c>
      <c r="E21" s="463"/>
      <c r="F21" s="464"/>
      <c r="G21" s="464"/>
      <c r="H21" s="464"/>
      <c r="I21" s="465"/>
      <c r="J21" s="151" t="s">
        <v>14</v>
      </c>
      <c r="K21" s="466"/>
      <c r="L21" s="466"/>
      <c r="M21" s="466"/>
      <c r="N21" s="466"/>
      <c r="O21" s="466"/>
      <c r="P21" s="152"/>
      <c r="Q21" s="466"/>
      <c r="R21" s="466"/>
      <c r="S21" s="466"/>
      <c r="T21" s="466"/>
      <c r="U21" s="466"/>
      <c r="V21" s="152"/>
    </row>
    <row r="22" spans="1:22" ht="21" customHeight="1" x14ac:dyDescent="0.2">
      <c r="B22" s="460"/>
      <c r="C22" s="461"/>
      <c r="D22" s="153" t="s">
        <v>43</v>
      </c>
      <c r="E22" s="154" t="s">
        <v>7</v>
      </c>
      <c r="F22" s="155" t="s">
        <v>8</v>
      </c>
      <c r="G22" s="155" t="s">
        <v>9</v>
      </c>
      <c r="H22" s="155" t="s">
        <v>10</v>
      </c>
      <c r="I22" s="156" t="s">
        <v>11</v>
      </c>
      <c r="J22" s="157" t="s">
        <v>15</v>
      </c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</row>
    <row r="23" spans="1:22" ht="21" customHeight="1" x14ac:dyDescent="0.2">
      <c r="B23" s="460"/>
      <c r="C23" s="461"/>
      <c r="D23" s="89">
        <v>64800</v>
      </c>
      <c r="E23" s="90">
        <v>55300</v>
      </c>
      <c r="F23" s="91">
        <v>48700</v>
      </c>
      <c r="G23" s="91">
        <v>40600</v>
      </c>
      <c r="H23" s="91">
        <v>32700</v>
      </c>
      <c r="I23" s="127">
        <v>27900</v>
      </c>
      <c r="J23" s="158" t="s">
        <v>16</v>
      </c>
      <c r="K23" s="92"/>
      <c r="L23" s="92"/>
      <c r="M23" s="92"/>
      <c r="N23" s="92"/>
      <c r="O23" s="92"/>
      <c r="P23" s="159"/>
      <c r="Q23" s="92"/>
      <c r="R23" s="92"/>
      <c r="S23" s="92"/>
      <c r="T23" s="92"/>
      <c r="U23" s="92"/>
      <c r="V23" s="159"/>
    </row>
    <row r="24" spans="1:22" ht="18.75" customHeight="1" x14ac:dyDescent="0.2">
      <c r="B24" s="375" t="s">
        <v>72</v>
      </c>
      <c r="C24" s="376"/>
      <c r="D24" s="160"/>
      <c r="E24" s="161">
        <v>0.5</v>
      </c>
      <c r="F24" s="161">
        <v>1</v>
      </c>
      <c r="G24" s="161">
        <v>2</v>
      </c>
      <c r="H24" s="161"/>
      <c r="I24" s="162"/>
      <c r="J24" s="121">
        <f t="shared" ref="J24:J43" si="0">SUM(D24:I24)</f>
        <v>3.5</v>
      </c>
      <c r="K24" s="163"/>
      <c r="L24" s="163"/>
      <c r="M24" s="163"/>
      <c r="N24" s="163"/>
      <c r="O24" s="163"/>
      <c r="P24" s="93"/>
      <c r="Q24" s="163"/>
      <c r="R24" s="163"/>
      <c r="S24" s="163"/>
      <c r="T24" s="163"/>
      <c r="U24" s="163"/>
      <c r="V24" s="93"/>
    </row>
    <row r="25" spans="1:22" ht="18.75" customHeight="1" x14ac:dyDescent="0.2">
      <c r="B25" s="383"/>
      <c r="C25" s="384"/>
      <c r="D25" s="164">
        <f t="shared" ref="D25:I25" si="1">D$23*D24</f>
        <v>0</v>
      </c>
      <c r="E25" s="165">
        <f t="shared" si="1"/>
        <v>27650</v>
      </c>
      <c r="F25" s="165">
        <f t="shared" si="1"/>
        <v>48700</v>
      </c>
      <c r="G25" s="165">
        <f t="shared" si="1"/>
        <v>81200</v>
      </c>
      <c r="H25" s="165">
        <f t="shared" si="1"/>
        <v>0</v>
      </c>
      <c r="I25" s="166">
        <f t="shared" si="1"/>
        <v>0</v>
      </c>
      <c r="J25" s="122">
        <f t="shared" si="0"/>
        <v>157550</v>
      </c>
      <c r="K25" s="167"/>
      <c r="L25" s="167"/>
      <c r="M25" s="167"/>
      <c r="N25" s="167"/>
      <c r="O25" s="167"/>
      <c r="P25" s="94"/>
      <c r="Q25" s="167"/>
      <c r="R25" s="167"/>
      <c r="S25" s="167"/>
      <c r="T25" s="167"/>
      <c r="U25" s="167"/>
      <c r="V25" s="94"/>
    </row>
    <row r="26" spans="1:22" ht="18.75" customHeight="1" x14ac:dyDescent="0.2">
      <c r="B26" s="375" t="s">
        <v>111</v>
      </c>
      <c r="C26" s="376"/>
      <c r="D26" s="160"/>
      <c r="E26" s="161">
        <v>0.5</v>
      </c>
      <c r="F26" s="161">
        <v>1</v>
      </c>
      <c r="G26" s="161">
        <v>2</v>
      </c>
      <c r="H26" s="161">
        <v>3</v>
      </c>
      <c r="I26" s="162">
        <v>6</v>
      </c>
      <c r="J26" s="121">
        <f t="shared" si="0"/>
        <v>12.5</v>
      </c>
      <c r="K26" s="163"/>
      <c r="L26" s="163"/>
      <c r="M26" s="163"/>
      <c r="N26" s="163"/>
      <c r="O26" s="163"/>
      <c r="P26" s="93"/>
      <c r="Q26" s="163"/>
      <c r="R26" s="163"/>
      <c r="S26" s="163"/>
      <c r="T26" s="163"/>
      <c r="U26" s="163"/>
      <c r="V26" s="93"/>
    </row>
    <row r="27" spans="1:22" ht="18.75" customHeight="1" x14ac:dyDescent="0.2">
      <c r="B27" s="383"/>
      <c r="C27" s="384"/>
      <c r="D27" s="164">
        <f t="shared" ref="D27:I27" si="2">D$23*D26</f>
        <v>0</v>
      </c>
      <c r="E27" s="165">
        <f t="shared" si="2"/>
        <v>27650</v>
      </c>
      <c r="F27" s="165">
        <f t="shared" si="2"/>
        <v>48700</v>
      </c>
      <c r="G27" s="165">
        <f t="shared" si="2"/>
        <v>81200</v>
      </c>
      <c r="H27" s="165">
        <f t="shared" si="2"/>
        <v>98100</v>
      </c>
      <c r="I27" s="166">
        <f t="shared" si="2"/>
        <v>167400</v>
      </c>
      <c r="J27" s="122">
        <f t="shared" si="0"/>
        <v>423050</v>
      </c>
      <c r="K27" s="167"/>
      <c r="L27" s="167"/>
      <c r="M27" s="167"/>
      <c r="N27" s="167"/>
      <c r="O27" s="167"/>
      <c r="P27" s="94"/>
      <c r="Q27" s="167"/>
      <c r="R27" s="167"/>
      <c r="S27" s="167"/>
      <c r="T27" s="167"/>
      <c r="U27" s="167"/>
      <c r="V27" s="94"/>
    </row>
    <row r="28" spans="1:22" ht="18.75" customHeight="1" x14ac:dyDescent="0.2">
      <c r="B28" s="375" t="s">
        <v>112</v>
      </c>
      <c r="C28" s="376"/>
      <c r="D28" s="160"/>
      <c r="E28" s="161">
        <v>0.5</v>
      </c>
      <c r="F28" s="161">
        <v>1</v>
      </c>
      <c r="G28" s="161">
        <v>1</v>
      </c>
      <c r="H28" s="161">
        <v>2</v>
      </c>
      <c r="I28" s="162">
        <v>2</v>
      </c>
      <c r="J28" s="121">
        <f t="shared" si="0"/>
        <v>6.5</v>
      </c>
      <c r="K28" s="163"/>
      <c r="L28" s="163"/>
      <c r="M28" s="163"/>
      <c r="N28" s="163"/>
      <c r="O28" s="163"/>
      <c r="P28" s="93"/>
      <c r="Q28" s="163"/>
      <c r="R28" s="163"/>
      <c r="S28" s="163"/>
      <c r="T28" s="163"/>
      <c r="U28" s="163"/>
      <c r="V28" s="93"/>
    </row>
    <row r="29" spans="1:22" ht="18.75" customHeight="1" x14ac:dyDescent="0.2">
      <c r="B29" s="383"/>
      <c r="C29" s="384"/>
      <c r="D29" s="164">
        <f t="shared" ref="D29:I29" si="3">D$23*D28</f>
        <v>0</v>
      </c>
      <c r="E29" s="165">
        <f t="shared" si="3"/>
        <v>27650</v>
      </c>
      <c r="F29" s="165">
        <f t="shared" si="3"/>
        <v>48700</v>
      </c>
      <c r="G29" s="165">
        <f t="shared" si="3"/>
        <v>40600</v>
      </c>
      <c r="H29" s="165">
        <f t="shared" si="3"/>
        <v>65400</v>
      </c>
      <c r="I29" s="166">
        <f t="shared" si="3"/>
        <v>55800</v>
      </c>
      <c r="J29" s="122">
        <f t="shared" si="0"/>
        <v>238150</v>
      </c>
      <c r="K29" s="167"/>
      <c r="L29" s="167"/>
      <c r="M29" s="167"/>
      <c r="N29" s="167"/>
      <c r="O29" s="167"/>
      <c r="P29" s="94"/>
      <c r="Q29" s="167"/>
      <c r="R29" s="167"/>
      <c r="S29" s="167"/>
      <c r="T29" s="167"/>
      <c r="U29" s="167"/>
      <c r="V29" s="94"/>
    </row>
    <row r="30" spans="1:22" ht="18.75" customHeight="1" x14ac:dyDescent="0.2">
      <c r="B30" s="375" t="s">
        <v>113</v>
      </c>
      <c r="C30" s="376"/>
      <c r="D30" s="160"/>
      <c r="E30" s="161">
        <v>0.5</v>
      </c>
      <c r="F30" s="161">
        <v>1</v>
      </c>
      <c r="G30" s="161">
        <v>2</v>
      </c>
      <c r="H30" s="161">
        <v>4</v>
      </c>
      <c r="I30" s="162">
        <v>6</v>
      </c>
      <c r="J30" s="121">
        <f t="shared" si="0"/>
        <v>13.5</v>
      </c>
      <c r="K30" s="163"/>
      <c r="L30" s="163"/>
      <c r="M30" s="163"/>
      <c r="N30" s="163"/>
      <c r="O30" s="163"/>
      <c r="P30" s="93"/>
      <c r="Q30" s="163"/>
      <c r="R30" s="163"/>
      <c r="S30" s="163"/>
      <c r="T30" s="163"/>
      <c r="U30" s="163"/>
      <c r="V30" s="93"/>
    </row>
    <row r="31" spans="1:22" ht="18.75" customHeight="1" x14ac:dyDescent="0.2">
      <c r="B31" s="383"/>
      <c r="C31" s="384"/>
      <c r="D31" s="164">
        <f t="shared" ref="D31:I31" si="4">D$23*D30</f>
        <v>0</v>
      </c>
      <c r="E31" s="165">
        <f t="shared" si="4"/>
        <v>27650</v>
      </c>
      <c r="F31" s="165">
        <f t="shared" si="4"/>
        <v>48700</v>
      </c>
      <c r="G31" s="165">
        <f t="shared" si="4"/>
        <v>81200</v>
      </c>
      <c r="H31" s="165">
        <f t="shared" si="4"/>
        <v>130800</v>
      </c>
      <c r="I31" s="166">
        <f t="shared" si="4"/>
        <v>167400</v>
      </c>
      <c r="J31" s="122">
        <f t="shared" si="0"/>
        <v>455750</v>
      </c>
      <c r="K31" s="167"/>
      <c r="L31" s="167"/>
      <c r="M31" s="167"/>
      <c r="N31" s="167"/>
      <c r="O31" s="167"/>
      <c r="P31" s="94"/>
      <c r="Q31" s="167"/>
      <c r="R31" s="167"/>
      <c r="S31" s="167"/>
      <c r="T31" s="167"/>
      <c r="U31" s="167"/>
      <c r="V31" s="94"/>
    </row>
    <row r="32" spans="1:22" ht="18.75" customHeight="1" x14ac:dyDescent="0.2">
      <c r="B32" s="385" t="s">
        <v>114</v>
      </c>
      <c r="C32" s="376"/>
      <c r="D32" s="160"/>
      <c r="E32" s="161">
        <f>0.5*2</f>
        <v>1</v>
      </c>
      <c r="F32" s="161">
        <v>1</v>
      </c>
      <c r="G32" s="161">
        <v>2</v>
      </c>
      <c r="H32" s="161">
        <v>3</v>
      </c>
      <c r="I32" s="162">
        <v>3</v>
      </c>
      <c r="J32" s="121">
        <f t="shared" si="0"/>
        <v>10</v>
      </c>
      <c r="K32" s="163"/>
      <c r="L32" s="163"/>
      <c r="M32" s="163"/>
      <c r="N32" s="163"/>
      <c r="O32" s="163"/>
      <c r="P32" s="93"/>
      <c r="Q32" s="163"/>
      <c r="R32" s="163"/>
      <c r="S32" s="163"/>
      <c r="T32" s="163"/>
      <c r="U32" s="163"/>
      <c r="V32" s="93"/>
    </row>
    <row r="33" spans="2:22" ht="18.75" customHeight="1" x14ac:dyDescent="0.2">
      <c r="B33" s="383"/>
      <c r="C33" s="384"/>
      <c r="D33" s="164">
        <f t="shared" ref="D33:I33" si="5">D$23*D32</f>
        <v>0</v>
      </c>
      <c r="E33" s="165">
        <f t="shared" si="5"/>
        <v>55300</v>
      </c>
      <c r="F33" s="165">
        <f t="shared" si="5"/>
        <v>48700</v>
      </c>
      <c r="G33" s="165">
        <f t="shared" si="5"/>
        <v>81200</v>
      </c>
      <c r="H33" s="165">
        <f t="shared" si="5"/>
        <v>98100</v>
      </c>
      <c r="I33" s="166">
        <f t="shared" si="5"/>
        <v>83700</v>
      </c>
      <c r="J33" s="122">
        <f t="shared" si="0"/>
        <v>367000</v>
      </c>
      <c r="K33" s="167"/>
      <c r="L33" s="167"/>
      <c r="M33" s="167"/>
      <c r="N33" s="167"/>
      <c r="O33" s="167"/>
      <c r="P33" s="94"/>
      <c r="Q33" s="167"/>
      <c r="R33" s="167"/>
      <c r="S33" s="167"/>
      <c r="T33" s="167"/>
      <c r="U33" s="167"/>
      <c r="V33" s="94"/>
    </row>
    <row r="34" spans="2:22" ht="18.75" customHeight="1" x14ac:dyDescent="0.2">
      <c r="B34" s="385" t="s">
        <v>115</v>
      </c>
      <c r="C34" s="376"/>
      <c r="D34" s="160"/>
      <c r="E34" s="161">
        <v>2</v>
      </c>
      <c r="F34" s="161">
        <v>2</v>
      </c>
      <c r="G34" s="161">
        <v>4</v>
      </c>
      <c r="H34" s="161">
        <v>4</v>
      </c>
      <c r="I34" s="162">
        <v>8</v>
      </c>
      <c r="J34" s="121">
        <f t="shared" si="0"/>
        <v>20</v>
      </c>
      <c r="K34" s="163"/>
      <c r="L34" s="163"/>
      <c r="M34" s="163"/>
      <c r="N34" s="163"/>
      <c r="O34" s="163"/>
      <c r="P34" s="93"/>
      <c r="Q34" s="163"/>
      <c r="R34" s="163"/>
      <c r="S34" s="163"/>
      <c r="T34" s="163"/>
      <c r="U34" s="163"/>
      <c r="V34" s="93"/>
    </row>
    <row r="35" spans="2:22" ht="18.75" customHeight="1" x14ac:dyDescent="0.2">
      <c r="B35" s="383"/>
      <c r="C35" s="384"/>
      <c r="D35" s="164">
        <f t="shared" ref="D35:I35" si="6">D$23*D34</f>
        <v>0</v>
      </c>
      <c r="E35" s="165">
        <f t="shared" si="6"/>
        <v>110600</v>
      </c>
      <c r="F35" s="165">
        <f t="shared" si="6"/>
        <v>97400</v>
      </c>
      <c r="G35" s="165">
        <f t="shared" si="6"/>
        <v>162400</v>
      </c>
      <c r="H35" s="165">
        <f t="shared" si="6"/>
        <v>130800</v>
      </c>
      <c r="I35" s="166">
        <f t="shared" si="6"/>
        <v>223200</v>
      </c>
      <c r="J35" s="122">
        <f t="shared" si="0"/>
        <v>724400</v>
      </c>
      <c r="K35" s="167"/>
      <c r="L35" s="167"/>
      <c r="M35" s="167"/>
      <c r="N35" s="167"/>
      <c r="O35" s="167"/>
      <c r="P35" s="94"/>
      <c r="Q35" s="167"/>
      <c r="R35" s="167"/>
      <c r="S35" s="167"/>
      <c r="T35" s="167"/>
      <c r="U35" s="167"/>
      <c r="V35" s="94"/>
    </row>
    <row r="36" spans="2:22" ht="18.75" customHeight="1" x14ac:dyDescent="0.2">
      <c r="B36" s="385" t="s">
        <v>116</v>
      </c>
      <c r="C36" s="376"/>
      <c r="D36" s="160"/>
      <c r="E36" s="161">
        <v>1</v>
      </c>
      <c r="F36" s="161">
        <v>2</v>
      </c>
      <c r="G36" s="161">
        <v>4</v>
      </c>
      <c r="H36" s="161">
        <v>6</v>
      </c>
      <c r="I36" s="162">
        <v>12</v>
      </c>
      <c r="J36" s="121">
        <f t="shared" si="0"/>
        <v>25</v>
      </c>
      <c r="K36" s="163"/>
      <c r="L36" s="163"/>
      <c r="M36" s="163"/>
      <c r="N36" s="163"/>
      <c r="O36" s="163"/>
      <c r="P36" s="93"/>
      <c r="Q36" s="163"/>
      <c r="R36" s="163"/>
      <c r="S36" s="163"/>
      <c r="T36" s="163"/>
      <c r="U36" s="163"/>
      <c r="V36" s="93"/>
    </row>
    <row r="37" spans="2:22" ht="18.75" customHeight="1" x14ac:dyDescent="0.2">
      <c r="B37" s="383"/>
      <c r="C37" s="384"/>
      <c r="D37" s="164">
        <f t="shared" ref="D37:I37" si="7">D$23*D36</f>
        <v>0</v>
      </c>
      <c r="E37" s="165">
        <f t="shared" si="7"/>
        <v>55300</v>
      </c>
      <c r="F37" s="165">
        <f t="shared" si="7"/>
        <v>97400</v>
      </c>
      <c r="G37" s="165">
        <f t="shared" si="7"/>
        <v>162400</v>
      </c>
      <c r="H37" s="165">
        <f t="shared" si="7"/>
        <v>196200</v>
      </c>
      <c r="I37" s="166">
        <f t="shared" si="7"/>
        <v>334800</v>
      </c>
      <c r="J37" s="122">
        <f t="shared" si="0"/>
        <v>846100</v>
      </c>
      <c r="K37" s="167"/>
      <c r="L37" s="167"/>
      <c r="M37" s="167"/>
      <c r="N37" s="167"/>
      <c r="O37" s="167"/>
      <c r="P37" s="94"/>
      <c r="Q37" s="167"/>
      <c r="R37" s="167"/>
      <c r="S37" s="167"/>
      <c r="T37" s="167"/>
      <c r="U37" s="167"/>
      <c r="V37" s="94"/>
    </row>
    <row r="38" spans="2:22" ht="18.75" customHeight="1" x14ac:dyDescent="0.2">
      <c r="B38" s="385" t="s">
        <v>117</v>
      </c>
      <c r="C38" s="376"/>
      <c r="D38" s="160"/>
      <c r="E38" s="161">
        <v>0.5</v>
      </c>
      <c r="F38" s="161">
        <v>0.5</v>
      </c>
      <c r="G38" s="161">
        <v>1</v>
      </c>
      <c r="H38" s="161">
        <v>1</v>
      </c>
      <c r="I38" s="162">
        <v>1</v>
      </c>
      <c r="J38" s="121">
        <f t="shared" si="0"/>
        <v>4</v>
      </c>
      <c r="K38" s="163"/>
      <c r="L38" s="163"/>
      <c r="M38" s="163"/>
      <c r="N38" s="163"/>
      <c r="O38" s="163"/>
      <c r="P38" s="93"/>
      <c r="Q38" s="163"/>
      <c r="R38" s="163"/>
      <c r="S38" s="163"/>
      <c r="T38" s="163"/>
      <c r="U38" s="163"/>
      <c r="V38" s="93"/>
    </row>
    <row r="39" spans="2:22" ht="18.75" customHeight="1" x14ac:dyDescent="0.2">
      <c r="B39" s="383"/>
      <c r="C39" s="384"/>
      <c r="D39" s="164">
        <f t="shared" ref="D39:I39" si="8">D$23*D38</f>
        <v>0</v>
      </c>
      <c r="E39" s="165">
        <f t="shared" si="8"/>
        <v>27650</v>
      </c>
      <c r="F39" s="165">
        <f t="shared" si="8"/>
        <v>24350</v>
      </c>
      <c r="G39" s="165">
        <f t="shared" si="8"/>
        <v>40600</v>
      </c>
      <c r="H39" s="165">
        <f t="shared" si="8"/>
        <v>32700</v>
      </c>
      <c r="I39" s="166">
        <f t="shared" si="8"/>
        <v>27900</v>
      </c>
      <c r="J39" s="122">
        <f t="shared" si="0"/>
        <v>153200</v>
      </c>
      <c r="K39" s="167"/>
      <c r="L39" s="167"/>
      <c r="M39" s="167"/>
      <c r="N39" s="167"/>
      <c r="O39" s="167"/>
      <c r="P39" s="94"/>
      <c r="Q39" s="167"/>
      <c r="R39" s="167"/>
      <c r="S39" s="167"/>
      <c r="T39" s="167"/>
      <c r="U39" s="167"/>
      <c r="V39" s="94"/>
    </row>
    <row r="40" spans="2:22" ht="18.75" customHeight="1" x14ac:dyDescent="0.2">
      <c r="B40" s="385" t="s">
        <v>118</v>
      </c>
      <c r="C40" s="376"/>
      <c r="D40" s="160"/>
      <c r="E40" s="161">
        <v>0.5</v>
      </c>
      <c r="F40" s="161">
        <v>1</v>
      </c>
      <c r="G40" s="161"/>
      <c r="H40" s="161"/>
      <c r="I40" s="162"/>
      <c r="J40" s="121">
        <f t="shared" si="0"/>
        <v>1.5</v>
      </c>
      <c r="K40" s="163"/>
      <c r="L40" s="163"/>
      <c r="M40" s="163"/>
      <c r="N40" s="163"/>
      <c r="O40" s="163"/>
      <c r="P40" s="93"/>
      <c r="Q40" s="163"/>
      <c r="R40" s="163"/>
      <c r="S40" s="163"/>
      <c r="T40" s="163"/>
      <c r="U40" s="163"/>
      <c r="V40" s="93"/>
    </row>
    <row r="41" spans="2:22" ht="18.75" customHeight="1" x14ac:dyDescent="0.2">
      <c r="B41" s="383"/>
      <c r="C41" s="384"/>
      <c r="D41" s="164">
        <f t="shared" ref="D41:I41" si="9">D$23*D40</f>
        <v>0</v>
      </c>
      <c r="E41" s="165">
        <f t="shared" si="9"/>
        <v>27650</v>
      </c>
      <c r="F41" s="165">
        <f t="shared" si="9"/>
        <v>48700</v>
      </c>
      <c r="G41" s="165">
        <f t="shared" si="9"/>
        <v>0</v>
      </c>
      <c r="H41" s="165">
        <f t="shared" si="9"/>
        <v>0</v>
      </c>
      <c r="I41" s="166">
        <f t="shared" si="9"/>
        <v>0</v>
      </c>
      <c r="J41" s="122">
        <f t="shared" si="0"/>
        <v>76350</v>
      </c>
      <c r="K41" s="167"/>
      <c r="L41" s="167"/>
      <c r="M41" s="167"/>
      <c r="N41" s="167"/>
      <c r="O41" s="167"/>
      <c r="P41" s="94"/>
      <c r="Q41" s="167"/>
      <c r="R41" s="167"/>
      <c r="S41" s="167"/>
      <c r="T41" s="167"/>
      <c r="U41" s="167"/>
      <c r="V41" s="94"/>
    </row>
    <row r="42" spans="2:22" ht="18.75" customHeight="1" x14ac:dyDescent="0.2">
      <c r="B42" s="375" t="s">
        <v>119</v>
      </c>
      <c r="C42" s="376"/>
      <c r="D42" s="160"/>
      <c r="E42" s="161">
        <v>1</v>
      </c>
      <c r="F42" s="161">
        <v>2.5</v>
      </c>
      <c r="G42" s="161">
        <v>1.5</v>
      </c>
      <c r="H42" s="161"/>
      <c r="I42" s="162"/>
      <c r="J42" s="121">
        <f t="shared" si="0"/>
        <v>5</v>
      </c>
      <c r="K42" s="163"/>
      <c r="L42" s="163"/>
      <c r="M42" s="163"/>
      <c r="N42" s="163"/>
      <c r="O42" s="163"/>
      <c r="P42" s="93"/>
      <c r="Q42" s="163"/>
      <c r="R42" s="163"/>
      <c r="S42" s="163"/>
      <c r="T42" s="163"/>
      <c r="U42" s="163"/>
      <c r="V42" s="93"/>
    </row>
    <row r="43" spans="2:22" ht="18.75" customHeight="1" thickBot="1" x14ac:dyDescent="0.25">
      <c r="B43" s="377"/>
      <c r="C43" s="378"/>
      <c r="D43" s="168">
        <f t="shared" ref="D43:I43" si="10">D$23*D42</f>
        <v>0</v>
      </c>
      <c r="E43" s="169">
        <f t="shared" si="10"/>
        <v>55300</v>
      </c>
      <c r="F43" s="169">
        <f t="shared" si="10"/>
        <v>121750</v>
      </c>
      <c r="G43" s="169">
        <f t="shared" si="10"/>
        <v>60900</v>
      </c>
      <c r="H43" s="169">
        <f t="shared" si="10"/>
        <v>0</v>
      </c>
      <c r="I43" s="170">
        <f t="shared" si="10"/>
        <v>0</v>
      </c>
      <c r="J43" s="171">
        <f t="shared" si="0"/>
        <v>237950</v>
      </c>
      <c r="K43" s="167"/>
      <c r="L43" s="167"/>
      <c r="M43" s="167"/>
      <c r="N43" s="167"/>
      <c r="O43" s="167"/>
      <c r="P43" s="94"/>
      <c r="Q43" s="167"/>
      <c r="R43" s="167"/>
      <c r="S43" s="167"/>
      <c r="T43" s="167"/>
      <c r="U43" s="167"/>
      <c r="V43" s="94"/>
    </row>
    <row r="44" spans="2:22" ht="35.25" customHeight="1" thickTop="1" thickBot="1" x14ac:dyDescent="0.25">
      <c r="B44" s="471" t="s">
        <v>17</v>
      </c>
      <c r="C44" s="472"/>
      <c r="D44" s="132">
        <f t="shared" ref="D44:J44" si="11">SUM(D25,D27,D29,D31,D33,D35,D37,D39,D41,D43)</f>
        <v>0</v>
      </c>
      <c r="E44" s="133">
        <f t="shared" si="11"/>
        <v>442400</v>
      </c>
      <c r="F44" s="133">
        <f t="shared" si="11"/>
        <v>633100</v>
      </c>
      <c r="G44" s="133">
        <f t="shared" si="11"/>
        <v>791700</v>
      </c>
      <c r="H44" s="133">
        <f t="shared" si="11"/>
        <v>752100</v>
      </c>
      <c r="I44" s="131">
        <f t="shared" si="11"/>
        <v>1060200</v>
      </c>
      <c r="J44" s="95">
        <f t="shared" si="11"/>
        <v>3679500</v>
      </c>
      <c r="M44" s="88"/>
      <c r="N44" s="96"/>
      <c r="O44" s="467"/>
      <c r="P44" s="468"/>
      <c r="S44" s="88"/>
      <c r="T44" s="96"/>
      <c r="U44" s="467"/>
      <c r="V44" s="468"/>
    </row>
    <row r="45" spans="2:22" ht="27" customHeight="1" thickBot="1" x14ac:dyDescent="0.25">
      <c r="B45" s="72" t="s">
        <v>44</v>
      </c>
      <c r="D45" s="99"/>
      <c r="E45" s="99"/>
      <c r="F45" s="99"/>
      <c r="G45" s="100"/>
      <c r="H45" s="101"/>
      <c r="I45" s="469"/>
      <c r="J45" s="470"/>
      <c r="M45" s="88"/>
      <c r="N45" s="96"/>
      <c r="O45" s="467"/>
      <c r="P45" s="468"/>
      <c r="S45" s="88"/>
      <c r="T45" s="96"/>
      <c r="U45" s="467"/>
      <c r="V45" s="468"/>
    </row>
    <row r="46" spans="2:22" ht="27" customHeight="1" x14ac:dyDescent="0.2">
      <c r="B46" s="473" t="s">
        <v>22</v>
      </c>
      <c r="C46" s="474"/>
      <c r="D46" s="475" t="s">
        <v>19</v>
      </c>
      <c r="E46" s="474"/>
      <c r="F46" s="102" t="s">
        <v>20</v>
      </c>
      <c r="G46" s="102" t="s">
        <v>23</v>
      </c>
      <c r="H46" s="103" t="s">
        <v>21</v>
      </c>
      <c r="I46" s="485" t="s">
        <v>24</v>
      </c>
      <c r="J46" s="486"/>
      <c r="M46" s="88"/>
      <c r="N46" s="96"/>
      <c r="O46" s="467"/>
      <c r="P46" s="468"/>
      <c r="S46" s="88"/>
      <c r="T46" s="96"/>
      <c r="U46" s="467"/>
      <c r="V46" s="468"/>
    </row>
    <row r="47" spans="2:22" ht="27" customHeight="1" x14ac:dyDescent="0.2">
      <c r="B47" s="390" t="s">
        <v>120</v>
      </c>
      <c r="C47" s="391"/>
      <c r="D47" s="481">
        <v>450000</v>
      </c>
      <c r="E47" s="482"/>
      <c r="F47" s="104">
        <v>1</v>
      </c>
      <c r="G47" s="128" t="s">
        <v>41</v>
      </c>
      <c r="H47" s="105">
        <f>ROUNDDOWN((D47*F47),0)</f>
        <v>450000</v>
      </c>
      <c r="I47" s="483" t="s">
        <v>121</v>
      </c>
      <c r="J47" s="484"/>
      <c r="M47" s="88"/>
      <c r="N47" s="96"/>
      <c r="O47" s="97"/>
      <c r="P47" s="98"/>
      <c r="S47" s="88"/>
      <c r="T47" s="96"/>
      <c r="U47" s="97"/>
      <c r="V47" s="98"/>
    </row>
    <row r="48" spans="2:22" ht="27" customHeight="1" x14ac:dyDescent="0.2">
      <c r="B48" s="398" t="s">
        <v>122</v>
      </c>
      <c r="C48" s="476"/>
      <c r="D48" s="477">
        <v>4000</v>
      </c>
      <c r="E48" s="478"/>
      <c r="F48" s="104">
        <v>300</v>
      </c>
      <c r="G48" s="128" t="s">
        <v>94</v>
      </c>
      <c r="H48" s="105">
        <f>ROUNDDOWN((D48*F48),0)</f>
        <v>1200000</v>
      </c>
      <c r="I48" s="479" t="s">
        <v>123</v>
      </c>
      <c r="J48" s="480"/>
      <c r="M48" s="88"/>
      <c r="N48" s="96"/>
      <c r="O48" s="97"/>
      <c r="P48" s="98"/>
      <c r="S48" s="88"/>
      <c r="T48" s="96"/>
      <c r="U48" s="97"/>
      <c r="V48" s="98"/>
    </row>
    <row r="49" spans="2:22" ht="27" customHeight="1" x14ac:dyDescent="0.2">
      <c r="B49" s="398" t="s">
        <v>124</v>
      </c>
      <c r="C49" s="487"/>
      <c r="D49" s="477">
        <v>1200</v>
      </c>
      <c r="E49" s="478"/>
      <c r="F49" s="104">
        <v>300</v>
      </c>
      <c r="G49" s="128" t="s">
        <v>94</v>
      </c>
      <c r="H49" s="105">
        <f>ROUNDDOWN((D49*F49),0)</f>
        <v>360000</v>
      </c>
      <c r="I49" s="479" t="s">
        <v>125</v>
      </c>
      <c r="J49" s="480"/>
      <c r="M49" s="88"/>
      <c r="N49" s="96"/>
      <c r="O49" s="97"/>
      <c r="P49" s="98"/>
      <c r="S49" s="88"/>
      <c r="T49" s="96"/>
      <c r="U49" s="97"/>
      <c r="V49" s="98"/>
    </row>
    <row r="50" spans="2:22" ht="27" customHeight="1" x14ac:dyDescent="0.2">
      <c r="B50" s="408" t="s">
        <v>126</v>
      </c>
      <c r="C50" s="490"/>
      <c r="D50" s="477">
        <v>20000</v>
      </c>
      <c r="E50" s="478"/>
      <c r="F50" s="104">
        <v>1</v>
      </c>
      <c r="G50" s="128" t="s">
        <v>41</v>
      </c>
      <c r="H50" s="105">
        <f>ROUNDDOWN((D50*F50),0)</f>
        <v>20000</v>
      </c>
      <c r="I50" s="491"/>
      <c r="J50" s="492"/>
      <c r="M50" s="88"/>
      <c r="N50" s="96"/>
      <c r="O50" s="97"/>
      <c r="P50" s="98"/>
      <c r="S50" s="88"/>
      <c r="T50" s="96"/>
      <c r="U50" s="97"/>
      <c r="V50" s="98"/>
    </row>
    <row r="51" spans="2:22" ht="27" customHeight="1" thickBot="1" x14ac:dyDescent="0.25">
      <c r="B51" s="424" t="s">
        <v>127</v>
      </c>
      <c r="C51" s="493"/>
      <c r="D51" s="494">
        <v>115000</v>
      </c>
      <c r="E51" s="495"/>
      <c r="F51" s="129">
        <v>1</v>
      </c>
      <c r="G51" s="130" t="s">
        <v>41</v>
      </c>
      <c r="H51" s="105">
        <f>ROUNDDOWN((D51*F51),0)</f>
        <v>115000</v>
      </c>
      <c r="I51" s="496"/>
      <c r="J51" s="497"/>
      <c r="M51" s="88"/>
      <c r="N51" s="96"/>
      <c r="O51" s="97"/>
      <c r="P51" s="98"/>
      <c r="S51" s="88"/>
      <c r="T51" s="96"/>
      <c r="U51" s="97"/>
      <c r="V51" s="98"/>
    </row>
    <row r="52" spans="2:22" ht="30.75" customHeight="1" thickTop="1" thickBot="1" x14ac:dyDescent="0.25">
      <c r="B52" s="488" t="s">
        <v>25</v>
      </c>
      <c r="C52" s="489"/>
      <c r="D52" s="107"/>
      <c r="E52" s="107"/>
      <c r="F52" s="107"/>
      <c r="G52" s="107"/>
      <c r="H52" s="172">
        <f>SUM(H47:H51)</f>
        <v>2145000</v>
      </c>
      <c r="I52" s="173"/>
      <c r="J52" s="174"/>
      <c r="K52" s="175"/>
      <c r="L52" s="106"/>
      <c r="M52" s="106"/>
      <c r="N52" s="96"/>
      <c r="O52" s="106"/>
      <c r="P52" s="106"/>
      <c r="Q52" s="108"/>
      <c r="R52" s="108"/>
      <c r="S52" s="109"/>
      <c r="T52" s="96"/>
      <c r="U52" s="467"/>
      <c r="V52" s="467"/>
    </row>
  </sheetData>
  <mergeCells count="60">
    <mergeCell ref="B49:C49"/>
    <mergeCell ref="D49:E49"/>
    <mergeCell ref="I49:J49"/>
    <mergeCell ref="B52:C52"/>
    <mergeCell ref="U52:V52"/>
    <mergeCell ref="B50:C50"/>
    <mergeCell ref="D50:E50"/>
    <mergeCell ref="I50:J50"/>
    <mergeCell ref="B51:C51"/>
    <mergeCell ref="D51:E51"/>
    <mergeCell ref="I51:J51"/>
    <mergeCell ref="O46:P46"/>
    <mergeCell ref="U46:V46"/>
    <mergeCell ref="B48:C48"/>
    <mergeCell ref="D48:E48"/>
    <mergeCell ref="I48:J48"/>
    <mergeCell ref="B47:C47"/>
    <mergeCell ref="D47:E47"/>
    <mergeCell ref="I47:J47"/>
    <mergeCell ref="I46:J46"/>
    <mergeCell ref="B40:C41"/>
    <mergeCell ref="B42:C43"/>
    <mergeCell ref="B44:C44"/>
    <mergeCell ref="B46:C46"/>
    <mergeCell ref="D46:E46"/>
    <mergeCell ref="O44:P44"/>
    <mergeCell ref="U44:V44"/>
    <mergeCell ref="I45:J45"/>
    <mergeCell ref="O45:P45"/>
    <mergeCell ref="U45:V45"/>
    <mergeCell ref="B38:C39"/>
    <mergeCell ref="B21:C23"/>
    <mergeCell ref="D21:I21"/>
    <mergeCell ref="K21:O21"/>
    <mergeCell ref="Q21:U21"/>
    <mergeCell ref="B24:C25"/>
    <mergeCell ref="B26:C27"/>
    <mergeCell ref="B28:C29"/>
    <mergeCell ref="B30:C31"/>
    <mergeCell ref="B32:C33"/>
    <mergeCell ref="B34:C35"/>
    <mergeCell ref="B36:C37"/>
    <mergeCell ref="Q20:V20"/>
    <mergeCell ref="C10:G10"/>
    <mergeCell ref="C11:G11"/>
    <mergeCell ref="C12:G12"/>
    <mergeCell ref="C13:G13"/>
    <mergeCell ref="C14:G14"/>
    <mergeCell ref="C15:G15"/>
    <mergeCell ref="C16:G16"/>
    <mergeCell ref="C17:G17"/>
    <mergeCell ref="B20:C20"/>
    <mergeCell ref="D20:J20"/>
    <mergeCell ref="K20:P20"/>
    <mergeCell ref="C9:G9"/>
    <mergeCell ref="C1:I1"/>
    <mergeCell ref="B3:J3"/>
    <mergeCell ref="C6:G6"/>
    <mergeCell ref="C7:G7"/>
    <mergeCell ref="C8:G8"/>
  </mergeCells>
  <phoneticPr fontId="2"/>
  <pageMargins left="0.7" right="0.7" top="0.75" bottom="0.75" header="0.3" footer="0.3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indexed="13"/>
  </sheetPr>
  <dimension ref="A1:V52"/>
  <sheetViews>
    <sheetView view="pageBreakPreview" topLeftCell="A16" zoomScale="55" zoomScaleNormal="100" zoomScaleSheetLayoutView="55" workbookViewId="0">
      <selection activeCell="D51" sqref="D51:E51"/>
    </sheetView>
  </sheetViews>
  <sheetFormatPr defaultColWidth="9" defaultRowHeight="13" x14ac:dyDescent="0.2"/>
  <cols>
    <col min="1" max="1" width="3" style="71" customWidth="1"/>
    <col min="2" max="2" width="17.26953125" style="71" customWidth="1"/>
    <col min="3" max="3" width="29" style="71" customWidth="1"/>
    <col min="4" max="9" width="11.26953125" style="71" customWidth="1"/>
    <col min="10" max="10" width="12.26953125" style="71" customWidth="1"/>
    <col min="11" max="15" width="11.36328125" style="71" customWidth="1"/>
    <col min="16" max="16" width="12.26953125" style="71" customWidth="1"/>
    <col min="17" max="21" width="11.36328125" style="71" customWidth="1"/>
    <col min="22" max="22" width="12.26953125" style="71" customWidth="1"/>
    <col min="23" max="16384" width="9" style="71"/>
  </cols>
  <sheetData>
    <row r="1" spans="2:10" s="69" customFormat="1" ht="22" customHeight="1" x14ac:dyDescent="0.2">
      <c r="C1" s="436" t="s">
        <v>26</v>
      </c>
      <c r="D1" s="436"/>
      <c r="E1" s="436"/>
      <c r="F1" s="436"/>
      <c r="G1" s="436"/>
      <c r="H1" s="436"/>
      <c r="I1" s="436"/>
      <c r="J1" s="147"/>
    </row>
    <row r="2" spans="2:10" s="69" customFormat="1" ht="8.25" customHeight="1" x14ac:dyDescent="0.2">
      <c r="C2" s="70"/>
      <c r="I2" s="148"/>
      <c r="J2" s="148"/>
    </row>
    <row r="3" spans="2:10" s="69" customFormat="1" ht="22" customHeight="1" x14ac:dyDescent="0.2">
      <c r="B3" s="437" t="s">
        <v>109</v>
      </c>
      <c r="C3" s="437"/>
      <c r="D3" s="437"/>
      <c r="E3" s="437"/>
      <c r="F3" s="437"/>
      <c r="G3" s="437"/>
      <c r="H3" s="437"/>
      <c r="I3" s="437"/>
      <c r="J3" s="437"/>
    </row>
    <row r="4" spans="2:10" ht="6.75" customHeight="1" x14ac:dyDescent="0.2"/>
    <row r="5" spans="2:10" ht="16" customHeight="1" thickBot="1" x14ac:dyDescent="0.25">
      <c r="B5" s="72" t="s">
        <v>12</v>
      </c>
      <c r="C5" s="73"/>
      <c r="D5" s="73"/>
      <c r="E5" s="73"/>
      <c r="F5" s="73"/>
      <c r="G5" s="73"/>
      <c r="H5" s="73"/>
      <c r="I5" s="73"/>
    </row>
    <row r="6" spans="2:10" ht="38.25" customHeight="1" x14ac:dyDescent="0.2">
      <c r="B6" s="149" t="s">
        <v>0</v>
      </c>
      <c r="C6" s="438" t="s">
        <v>1</v>
      </c>
      <c r="D6" s="439"/>
      <c r="E6" s="439"/>
      <c r="F6" s="439"/>
      <c r="G6" s="440"/>
      <c r="H6" s="150" t="s">
        <v>13</v>
      </c>
      <c r="I6" s="73"/>
    </row>
    <row r="7" spans="2:10" ht="22.5" customHeight="1" x14ac:dyDescent="0.2">
      <c r="B7" s="74" t="s">
        <v>37</v>
      </c>
      <c r="C7" s="441" t="s">
        <v>35</v>
      </c>
      <c r="D7" s="442"/>
      <c r="E7" s="442"/>
      <c r="F7" s="442"/>
      <c r="G7" s="443"/>
      <c r="H7" s="75">
        <f>J44</f>
        <v>3255150</v>
      </c>
      <c r="I7" s="73"/>
    </row>
    <row r="8" spans="2:10" ht="22.5" customHeight="1" x14ac:dyDescent="0.2">
      <c r="B8" s="76" t="s">
        <v>38</v>
      </c>
      <c r="C8" s="444" t="s">
        <v>36</v>
      </c>
      <c r="D8" s="445"/>
      <c r="E8" s="445"/>
      <c r="F8" s="445"/>
      <c r="G8" s="446"/>
      <c r="H8" s="77">
        <f>H52</f>
        <v>878000</v>
      </c>
      <c r="I8" s="73"/>
    </row>
    <row r="9" spans="2:10" ht="22.5" customHeight="1" x14ac:dyDescent="0.2">
      <c r="B9" s="76" t="s">
        <v>39</v>
      </c>
      <c r="C9" s="433" t="s">
        <v>45</v>
      </c>
      <c r="D9" s="434"/>
      <c r="E9" s="434"/>
      <c r="F9" s="434"/>
      <c r="G9" s="435"/>
      <c r="H9" s="78">
        <f>ROUNDDOWN(H7*ROUND(0.35/(1-0.35),4),0)</f>
        <v>1752898</v>
      </c>
      <c r="I9" s="73"/>
    </row>
    <row r="10" spans="2:10" ht="22.5" customHeight="1" x14ac:dyDescent="0.2">
      <c r="B10" s="76" t="s">
        <v>47</v>
      </c>
      <c r="C10" s="433" t="s">
        <v>51</v>
      </c>
      <c r="D10" s="448"/>
      <c r="E10" s="448"/>
      <c r="F10" s="448"/>
      <c r="G10" s="449"/>
      <c r="H10" s="78">
        <f>SUM(H7:H9)</f>
        <v>5886048</v>
      </c>
      <c r="I10" s="73"/>
    </row>
    <row r="11" spans="2:10" ht="22.5" hidden="1" customHeight="1" x14ac:dyDescent="0.2">
      <c r="B11" s="76" t="s">
        <v>40</v>
      </c>
      <c r="C11" s="433"/>
      <c r="D11" s="434"/>
      <c r="E11" s="434"/>
      <c r="F11" s="434"/>
      <c r="G11" s="435"/>
      <c r="H11" s="78">
        <f>ROUNDDOWN((H7+H8+H9)*ROUND(0.35/(1-0.35),4),0)</f>
        <v>3169636</v>
      </c>
      <c r="I11" s="79"/>
    </row>
    <row r="12" spans="2:10" ht="22.5" hidden="1" customHeight="1" x14ac:dyDescent="0.2">
      <c r="B12" s="76" t="s">
        <v>2</v>
      </c>
      <c r="C12" s="444"/>
      <c r="D12" s="445"/>
      <c r="E12" s="445"/>
      <c r="F12" s="445"/>
      <c r="G12" s="446"/>
      <c r="H12" s="78">
        <f>SUM(H7,H8,H9,H11)</f>
        <v>9055684</v>
      </c>
      <c r="I12" s="73"/>
    </row>
    <row r="13" spans="2:10" ht="22.5" hidden="1" customHeight="1" x14ac:dyDescent="0.2">
      <c r="B13" s="76" t="s">
        <v>3</v>
      </c>
      <c r="C13" s="444"/>
      <c r="D13" s="445"/>
      <c r="E13" s="445"/>
      <c r="F13" s="445"/>
      <c r="G13" s="446"/>
      <c r="H13" s="80">
        <f>-(H12-ROUNDDOWN(H12,-4))</f>
        <v>-5684</v>
      </c>
      <c r="I13" s="73"/>
    </row>
    <row r="14" spans="2:10" ht="22.5" customHeight="1" x14ac:dyDescent="0.2">
      <c r="B14" s="76" t="s">
        <v>48</v>
      </c>
      <c r="C14" s="444" t="s">
        <v>50</v>
      </c>
      <c r="D14" s="445"/>
      <c r="E14" s="445"/>
      <c r="F14" s="445"/>
      <c r="G14" s="446"/>
      <c r="H14" s="80">
        <f>H11+H13</f>
        <v>3163952</v>
      </c>
      <c r="I14" s="73"/>
    </row>
    <row r="15" spans="2:10" ht="22.5" customHeight="1" x14ac:dyDescent="0.2">
      <c r="B15" s="76" t="s">
        <v>4</v>
      </c>
      <c r="C15" s="444" t="s">
        <v>49</v>
      </c>
      <c r="D15" s="445"/>
      <c r="E15" s="445"/>
      <c r="F15" s="445"/>
      <c r="G15" s="446"/>
      <c r="H15" s="78">
        <f>H10+H14</f>
        <v>9050000</v>
      </c>
      <c r="I15" s="73"/>
    </row>
    <row r="16" spans="2:10" ht="22.5" customHeight="1" thickBot="1" x14ac:dyDescent="0.25">
      <c r="B16" s="81" t="s">
        <v>5</v>
      </c>
      <c r="C16" s="450" t="s">
        <v>71</v>
      </c>
      <c r="D16" s="451"/>
      <c r="E16" s="451"/>
      <c r="F16" s="451"/>
      <c r="G16" s="452"/>
      <c r="H16" s="82">
        <f>ROUND(H15*0.1,0)</f>
        <v>905000</v>
      </c>
      <c r="I16" s="73"/>
    </row>
    <row r="17" spans="1:22" ht="31.5" customHeight="1" thickTop="1" thickBot="1" x14ac:dyDescent="0.25">
      <c r="B17" s="83" t="s">
        <v>6</v>
      </c>
      <c r="C17" s="453" t="s">
        <v>18</v>
      </c>
      <c r="D17" s="454"/>
      <c r="E17" s="454"/>
      <c r="F17" s="454"/>
      <c r="G17" s="455"/>
      <c r="H17" s="84">
        <f>SUM(H15,H16)</f>
        <v>9955000</v>
      </c>
      <c r="I17" s="73"/>
    </row>
    <row r="18" spans="1:22" ht="17.149999999999999" customHeight="1" x14ac:dyDescent="0.2">
      <c r="B18" s="85"/>
      <c r="C18" s="86"/>
      <c r="D18" s="86"/>
      <c r="E18" s="86"/>
      <c r="F18" s="86"/>
      <c r="G18" s="86"/>
      <c r="H18" s="87"/>
      <c r="I18" s="73"/>
    </row>
    <row r="19" spans="1:22" ht="15.75" customHeight="1" x14ac:dyDescent="0.2">
      <c r="B19" s="73"/>
      <c r="C19" s="73"/>
      <c r="D19" s="73"/>
      <c r="E19" s="73"/>
      <c r="F19" s="73"/>
      <c r="G19" s="73"/>
      <c r="H19" s="73"/>
      <c r="I19" s="73"/>
    </row>
    <row r="20" spans="1:22" ht="15" customHeight="1" thickBot="1" x14ac:dyDescent="0.25">
      <c r="B20" s="456" t="s">
        <v>27</v>
      </c>
      <c r="C20" s="456"/>
      <c r="D20" s="457"/>
      <c r="E20" s="457"/>
      <c r="F20" s="457"/>
      <c r="G20" s="457"/>
      <c r="H20" s="457"/>
      <c r="I20" s="457"/>
      <c r="J20" s="457"/>
      <c r="K20" s="447"/>
      <c r="L20" s="447"/>
      <c r="M20" s="447"/>
      <c r="N20" s="447"/>
      <c r="O20" s="447"/>
      <c r="P20" s="447"/>
      <c r="Q20" s="447"/>
      <c r="R20" s="447"/>
      <c r="S20" s="447"/>
      <c r="T20" s="447"/>
      <c r="U20" s="447"/>
      <c r="V20" s="447"/>
    </row>
    <row r="21" spans="1:22" ht="21" customHeight="1" x14ac:dyDescent="0.2">
      <c r="A21" s="71" t="s">
        <v>58</v>
      </c>
      <c r="B21" s="458" t="s">
        <v>110</v>
      </c>
      <c r="C21" s="459"/>
      <c r="D21" s="462" t="s">
        <v>1</v>
      </c>
      <c r="E21" s="463"/>
      <c r="F21" s="464"/>
      <c r="G21" s="464"/>
      <c r="H21" s="464"/>
      <c r="I21" s="465"/>
      <c r="J21" s="151" t="s">
        <v>14</v>
      </c>
      <c r="K21" s="466"/>
      <c r="L21" s="466"/>
      <c r="M21" s="466"/>
      <c r="N21" s="466"/>
      <c r="O21" s="466"/>
      <c r="P21" s="152"/>
      <c r="Q21" s="466"/>
      <c r="R21" s="466"/>
      <c r="S21" s="466"/>
      <c r="T21" s="466"/>
      <c r="U21" s="466"/>
      <c r="V21" s="152"/>
    </row>
    <row r="22" spans="1:22" ht="21" customHeight="1" x14ac:dyDescent="0.2">
      <c r="B22" s="460"/>
      <c r="C22" s="461"/>
      <c r="D22" s="153" t="s">
        <v>43</v>
      </c>
      <c r="E22" s="154" t="s">
        <v>7</v>
      </c>
      <c r="F22" s="155" t="s">
        <v>8</v>
      </c>
      <c r="G22" s="155" t="s">
        <v>9</v>
      </c>
      <c r="H22" s="155" t="s">
        <v>10</v>
      </c>
      <c r="I22" s="156" t="s">
        <v>11</v>
      </c>
      <c r="J22" s="157" t="s">
        <v>15</v>
      </c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</row>
    <row r="23" spans="1:22" ht="21" customHeight="1" x14ac:dyDescent="0.2">
      <c r="B23" s="460"/>
      <c r="C23" s="461"/>
      <c r="D23" s="89">
        <v>64800</v>
      </c>
      <c r="E23" s="90">
        <v>55300</v>
      </c>
      <c r="F23" s="91">
        <v>48700</v>
      </c>
      <c r="G23" s="91">
        <v>40600</v>
      </c>
      <c r="H23" s="91">
        <v>32700</v>
      </c>
      <c r="I23" s="127">
        <v>27900</v>
      </c>
      <c r="J23" s="158" t="s">
        <v>16</v>
      </c>
      <c r="K23" s="92"/>
      <c r="L23" s="92"/>
      <c r="M23" s="92"/>
      <c r="N23" s="92"/>
      <c r="O23" s="92"/>
      <c r="P23" s="159"/>
      <c r="Q23" s="92"/>
      <c r="R23" s="92"/>
      <c r="S23" s="92"/>
      <c r="T23" s="92"/>
      <c r="U23" s="92"/>
      <c r="V23" s="159"/>
    </row>
    <row r="24" spans="1:22" ht="18.75" customHeight="1" x14ac:dyDescent="0.2">
      <c r="B24" s="375" t="s">
        <v>72</v>
      </c>
      <c r="C24" s="376"/>
      <c r="D24" s="160"/>
      <c r="E24" s="161">
        <v>0.5</v>
      </c>
      <c r="F24" s="161">
        <v>1</v>
      </c>
      <c r="G24" s="161">
        <v>1</v>
      </c>
      <c r="H24" s="161"/>
      <c r="I24" s="162"/>
      <c r="J24" s="121">
        <f t="shared" ref="J24:J43" si="0">SUM(D24:I24)</f>
        <v>2.5</v>
      </c>
      <c r="K24" s="163"/>
      <c r="L24" s="163"/>
      <c r="M24" s="163"/>
      <c r="N24" s="163"/>
      <c r="O24" s="163"/>
      <c r="P24" s="93"/>
      <c r="Q24" s="163"/>
      <c r="R24" s="163"/>
      <c r="S24" s="163"/>
      <c r="T24" s="163"/>
      <c r="U24" s="163"/>
      <c r="V24" s="93"/>
    </row>
    <row r="25" spans="1:22" ht="18.75" customHeight="1" x14ac:dyDescent="0.2">
      <c r="B25" s="383"/>
      <c r="C25" s="384"/>
      <c r="D25" s="164">
        <f t="shared" ref="D25:I25" si="1">D$23*D24</f>
        <v>0</v>
      </c>
      <c r="E25" s="165">
        <f t="shared" si="1"/>
        <v>27650</v>
      </c>
      <c r="F25" s="165">
        <f t="shared" si="1"/>
        <v>48700</v>
      </c>
      <c r="G25" s="165">
        <f t="shared" si="1"/>
        <v>40600</v>
      </c>
      <c r="H25" s="165">
        <f t="shared" si="1"/>
        <v>0</v>
      </c>
      <c r="I25" s="166">
        <f t="shared" si="1"/>
        <v>0</v>
      </c>
      <c r="J25" s="122">
        <f t="shared" si="0"/>
        <v>116950</v>
      </c>
      <c r="K25" s="167"/>
      <c r="L25" s="167"/>
      <c r="M25" s="167"/>
      <c r="N25" s="167"/>
      <c r="O25" s="167"/>
      <c r="P25" s="94"/>
      <c r="Q25" s="167"/>
      <c r="R25" s="167"/>
      <c r="S25" s="167"/>
      <c r="T25" s="167"/>
      <c r="U25" s="167"/>
      <c r="V25" s="94"/>
    </row>
    <row r="26" spans="1:22" ht="18.75" customHeight="1" x14ac:dyDescent="0.2">
      <c r="B26" s="375" t="s">
        <v>111</v>
      </c>
      <c r="C26" s="376"/>
      <c r="D26" s="160"/>
      <c r="E26" s="161">
        <v>0.5</v>
      </c>
      <c r="F26" s="161">
        <v>1</v>
      </c>
      <c r="G26" s="161">
        <v>1</v>
      </c>
      <c r="H26" s="161">
        <v>2</v>
      </c>
      <c r="I26" s="162">
        <v>4</v>
      </c>
      <c r="J26" s="121">
        <f t="shared" si="0"/>
        <v>8.5</v>
      </c>
      <c r="K26" s="163"/>
      <c r="L26" s="163"/>
      <c r="M26" s="163"/>
      <c r="N26" s="163"/>
      <c r="O26" s="163"/>
      <c r="P26" s="93"/>
      <c r="Q26" s="163"/>
      <c r="R26" s="163"/>
      <c r="S26" s="163"/>
      <c r="T26" s="163"/>
      <c r="U26" s="163"/>
      <c r="V26" s="93"/>
    </row>
    <row r="27" spans="1:22" ht="18.75" customHeight="1" x14ac:dyDescent="0.2">
      <c r="B27" s="383"/>
      <c r="C27" s="384"/>
      <c r="D27" s="164">
        <f t="shared" ref="D27:I27" si="2">D$23*D26</f>
        <v>0</v>
      </c>
      <c r="E27" s="165">
        <f t="shared" si="2"/>
        <v>27650</v>
      </c>
      <c r="F27" s="165">
        <f t="shared" si="2"/>
        <v>48700</v>
      </c>
      <c r="G27" s="165">
        <f t="shared" si="2"/>
        <v>40600</v>
      </c>
      <c r="H27" s="165">
        <f t="shared" si="2"/>
        <v>65400</v>
      </c>
      <c r="I27" s="166">
        <f t="shared" si="2"/>
        <v>111600</v>
      </c>
      <c r="J27" s="122">
        <f t="shared" si="0"/>
        <v>293950</v>
      </c>
      <c r="K27" s="167"/>
      <c r="L27" s="167"/>
      <c r="M27" s="167"/>
      <c r="N27" s="167"/>
      <c r="O27" s="167"/>
      <c r="P27" s="94"/>
      <c r="Q27" s="167"/>
      <c r="R27" s="167"/>
      <c r="S27" s="167"/>
      <c r="T27" s="167"/>
      <c r="U27" s="167"/>
      <c r="V27" s="94"/>
    </row>
    <row r="28" spans="1:22" ht="18.75" customHeight="1" x14ac:dyDescent="0.2">
      <c r="B28" s="375" t="s">
        <v>112</v>
      </c>
      <c r="C28" s="376"/>
      <c r="D28" s="160"/>
      <c r="E28" s="161">
        <v>0.5</v>
      </c>
      <c r="F28" s="161">
        <v>1</v>
      </c>
      <c r="G28" s="161">
        <v>1</v>
      </c>
      <c r="H28" s="161">
        <v>2</v>
      </c>
      <c r="I28" s="162">
        <v>2</v>
      </c>
      <c r="J28" s="121">
        <f t="shared" si="0"/>
        <v>6.5</v>
      </c>
      <c r="K28" s="163"/>
      <c r="L28" s="163"/>
      <c r="M28" s="163"/>
      <c r="N28" s="163"/>
      <c r="O28" s="163"/>
      <c r="P28" s="93"/>
      <c r="Q28" s="163"/>
      <c r="R28" s="163"/>
      <c r="S28" s="163"/>
      <c r="T28" s="163"/>
      <c r="U28" s="163"/>
      <c r="V28" s="93"/>
    </row>
    <row r="29" spans="1:22" ht="18.75" customHeight="1" x14ac:dyDescent="0.2">
      <c r="B29" s="383"/>
      <c r="C29" s="384"/>
      <c r="D29" s="164">
        <f t="shared" ref="D29:I29" si="3">D$23*D28</f>
        <v>0</v>
      </c>
      <c r="E29" s="165">
        <f t="shared" si="3"/>
        <v>27650</v>
      </c>
      <c r="F29" s="165">
        <f t="shared" si="3"/>
        <v>48700</v>
      </c>
      <c r="G29" s="165">
        <f t="shared" si="3"/>
        <v>40600</v>
      </c>
      <c r="H29" s="165">
        <f t="shared" si="3"/>
        <v>65400</v>
      </c>
      <c r="I29" s="166">
        <f t="shared" si="3"/>
        <v>55800</v>
      </c>
      <c r="J29" s="122">
        <f t="shared" si="0"/>
        <v>238150</v>
      </c>
      <c r="K29" s="167"/>
      <c r="L29" s="167"/>
      <c r="M29" s="167"/>
      <c r="N29" s="167"/>
      <c r="O29" s="167"/>
      <c r="P29" s="94"/>
      <c r="Q29" s="167"/>
      <c r="R29" s="167"/>
      <c r="S29" s="167"/>
      <c r="T29" s="167"/>
      <c r="U29" s="167"/>
      <c r="V29" s="94"/>
    </row>
    <row r="30" spans="1:22" ht="18.75" customHeight="1" x14ac:dyDescent="0.2">
      <c r="B30" s="375" t="s">
        <v>113</v>
      </c>
      <c r="C30" s="376"/>
      <c r="D30" s="160"/>
      <c r="E30" s="161">
        <v>0.5</v>
      </c>
      <c r="F30" s="161">
        <v>1</v>
      </c>
      <c r="G30" s="161">
        <v>1</v>
      </c>
      <c r="H30" s="161">
        <v>2</v>
      </c>
      <c r="I30" s="162">
        <v>4</v>
      </c>
      <c r="J30" s="121">
        <f t="shared" si="0"/>
        <v>8.5</v>
      </c>
      <c r="K30" s="163"/>
      <c r="L30" s="163"/>
      <c r="M30" s="163"/>
      <c r="N30" s="163"/>
      <c r="O30" s="163"/>
      <c r="P30" s="93"/>
      <c r="Q30" s="163"/>
      <c r="R30" s="163"/>
      <c r="S30" s="163"/>
      <c r="T30" s="163"/>
      <c r="U30" s="163"/>
      <c r="V30" s="93"/>
    </row>
    <row r="31" spans="1:22" ht="18.75" customHeight="1" x14ac:dyDescent="0.2">
      <c r="B31" s="383"/>
      <c r="C31" s="384"/>
      <c r="D31" s="164">
        <f t="shared" ref="D31:I31" si="4">D$23*D30</f>
        <v>0</v>
      </c>
      <c r="E31" s="165">
        <f t="shared" si="4"/>
        <v>27650</v>
      </c>
      <c r="F31" s="165">
        <f t="shared" si="4"/>
        <v>48700</v>
      </c>
      <c r="G31" s="165">
        <f t="shared" si="4"/>
        <v>40600</v>
      </c>
      <c r="H31" s="165">
        <f t="shared" si="4"/>
        <v>65400</v>
      </c>
      <c r="I31" s="166">
        <f t="shared" si="4"/>
        <v>111600</v>
      </c>
      <c r="J31" s="122">
        <f t="shared" si="0"/>
        <v>293950</v>
      </c>
      <c r="K31" s="167"/>
      <c r="L31" s="167"/>
      <c r="M31" s="167"/>
      <c r="N31" s="167"/>
      <c r="O31" s="167"/>
      <c r="P31" s="94"/>
      <c r="Q31" s="167"/>
      <c r="R31" s="167"/>
      <c r="S31" s="167"/>
      <c r="T31" s="167"/>
      <c r="U31" s="167"/>
      <c r="V31" s="94"/>
    </row>
    <row r="32" spans="1:22" ht="18.75" customHeight="1" x14ac:dyDescent="0.2">
      <c r="B32" s="385" t="s">
        <v>114</v>
      </c>
      <c r="C32" s="376"/>
      <c r="D32" s="160"/>
      <c r="E32" s="161">
        <v>2</v>
      </c>
      <c r="F32" s="161">
        <v>2</v>
      </c>
      <c r="G32" s="161">
        <v>2</v>
      </c>
      <c r="H32" s="161">
        <v>3</v>
      </c>
      <c r="I32" s="162">
        <v>3</v>
      </c>
      <c r="J32" s="121">
        <f t="shared" si="0"/>
        <v>12</v>
      </c>
      <c r="K32" s="163"/>
      <c r="L32" s="163"/>
      <c r="M32" s="163"/>
      <c r="N32" s="163"/>
      <c r="O32" s="163"/>
      <c r="P32" s="93"/>
      <c r="Q32" s="163"/>
      <c r="R32" s="163"/>
      <c r="S32" s="163"/>
      <c r="T32" s="163"/>
      <c r="U32" s="163"/>
      <c r="V32" s="93"/>
    </row>
    <row r="33" spans="2:22" ht="18.75" customHeight="1" x14ac:dyDescent="0.2">
      <c r="B33" s="383"/>
      <c r="C33" s="384"/>
      <c r="D33" s="164">
        <f t="shared" ref="D33:I33" si="5">D$23*D32</f>
        <v>0</v>
      </c>
      <c r="E33" s="165">
        <f t="shared" si="5"/>
        <v>110600</v>
      </c>
      <c r="F33" s="165">
        <f t="shared" si="5"/>
        <v>97400</v>
      </c>
      <c r="G33" s="165">
        <f t="shared" si="5"/>
        <v>81200</v>
      </c>
      <c r="H33" s="165">
        <f t="shared" si="5"/>
        <v>98100</v>
      </c>
      <c r="I33" s="166">
        <f t="shared" si="5"/>
        <v>83700</v>
      </c>
      <c r="J33" s="122">
        <f t="shared" si="0"/>
        <v>471000</v>
      </c>
      <c r="K33" s="167"/>
      <c r="L33" s="167"/>
      <c r="M33" s="167"/>
      <c r="N33" s="167"/>
      <c r="O33" s="167"/>
      <c r="P33" s="94"/>
      <c r="Q33" s="167"/>
      <c r="R33" s="167"/>
      <c r="S33" s="167"/>
      <c r="T33" s="167"/>
      <c r="U33" s="167"/>
      <c r="V33" s="94"/>
    </row>
    <row r="34" spans="2:22" ht="18.75" customHeight="1" x14ac:dyDescent="0.2">
      <c r="B34" s="385" t="s">
        <v>115</v>
      </c>
      <c r="C34" s="376"/>
      <c r="D34" s="160"/>
      <c r="E34" s="161">
        <v>1.5</v>
      </c>
      <c r="F34" s="161">
        <v>3</v>
      </c>
      <c r="G34" s="161">
        <v>3</v>
      </c>
      <c r="H34" s="161">
        <v>6</v>
      </c>
      <c r="I34" s="162">
        <v>6</v>
      </c>
      <c r="J34" s="121">
        <f t="shared" si="0"/>
        <v>19.5</v>
      </c>
      <c r="K34" s="163"/>
      <c r="L34" s="163"/>
      <c r="M34" s="163"/>
      <c r="N34" s="163"/>
      <c r="O34" s="163"/>
      <c r="P34" s="93"/>
      <c r="Q34" s="163"/>
      <c r="R34" s="163"/>
      <c r="S34" s="163"/>
      <c r="T34" s="163"/>
      <c r="U34" s="163"/>
      <c r="V34" s="93"/>
    </row>
    <row r="35" spans="2:22" ht="18.75" customHeight="1" x14ac:dyDescent="0.2">
      <c r="B35" s="383"/>
      <c r="C35" s="384"/>
      <c r="D35" s="164">
        <f t="shared" ref="D35:I35" si="6">D$23*D34</f>
        <v>0</v>
      </c>
      <c r="E35" s="165">
        <f t="shared" si="6"/>
        <v>82950</v>
      </c>
      <c r="F35" s="165">
        <f t="shared" si="6"/>
        <v>146100</v>
      </c>
      <c r="G35" s="165">
        <f t="shared" si="6"/>
        <v>121800</v>
      </c>
      <c r="H35" s="165">
        <f t="shared" si="6"/>
        <v>196200</v>
      </c>
      <c r="I35" s="166">
        <f t="shared" si="6"/>
        <v>167400</v>
      </c>
      <c r="J35" s="122">
        <f t="shared" si="0"/>
        <v>714450</v>
      </c>
      <c r="K35" s="167"/>
      <c r="L35" s="167"/>
      <c r="M35" s="167"/>
      <c r="N35" s="167"/>
      <c r="O35" s="167"/>
      <c r="P35" s="94"/>
      <c r="Q35" s="167"/>
      <c r="R35" s="167"/>
      <c r="S35" s="167"/>
      <c r="T35" s="167"/>
      <c r="U35" s="167"/>
      <c r="V35" s="94"/>
    </row>
    <row r="36" spans="2:22" ht="18.75" customHeight="1" x14ac:dyDescent="0.2">
      <c r="B36" s="385" t="s">
        <v>116</v>
      </c>
      <c r="C36" s="376"/>
      <c r="D36" s="160"/>
      <c r="E36" s="161">
        <v>1</v>
      </c>
      <c r="F36" s="161">
        <v>2</v>
      </c>
      <c r="G36" s="161">
        <v>2</v>
      </c>
      <c r="H36" s="161">
        <v>4</v>
      </c>
      <c r="I36" s="162">
        <v>4</v>
      </c>
      <c r="J36" s="121">
        <f t="shared" si="0"/>
        <v>13</v>
      </c>
      <c r="K36" s="163"/>
      <c r="L36" s="163"/>
      <c r="M36" s="163"/>
      <c r="N36" s="163"/>
      <c r="O36" s="163"/>
      <c r="P36" s="93"/>
      <c r="Q36" s="163"/>
      <c r="R36" s="163"/>
      <c r="S36" s="163"/>
      <c r="T36" s="163"/>
      <c r="U36" s="163"/>
      <c r="V36" s="93"/>
    </row>
    <row r="37" spans="2:22" ht="18.75" customHeight="1" x14ac:dyDescent="0.2">
      <c r="B37" s="383"/>
      <c r="C37" s="384"/>
      <c r="D37" s="164">
        <f t="shared" ref="D37:I37" si="7">D$23*D36</f>
        <v>0</v>
      </c>
      <c r="E37" s="165">
        <f t="shared" si="7"/>
        <v>55300</v>
      </c>
      <c r="F37" s="165">
        <f t="shared" si="7"/>
        <v>97400</v>
      </c>
      <c r="G37" s="165">
        <f t="shared" si="7"/>
        <v>81200</v>
      </c>
      <c r="H37" s="165">
        <f t="shared" si="7"/>
        <v>130800</v>
      </c>
      <c r="I37" s="166">
        <f t="shared" si="7"/>
        <v>111600</v>
      </c>
      <c r="J37" s="122">
        <f t="shared" si="0"/>
        <v>476300</v>
      </c>
      <c r="K37" s="167"/>
      <c r="L37" s="167"/>
      <c r="M37" s="167"/>
      <c r="N37" s="167"/>
      <c r="O37" s="167"/>
      <c r="P37" s="94"/>
      <c r="Q37" s="167"/>
      <c r="R37" s="167"/>
      <c r="S37" s="167"/>
      <c r="T37" s="167"/>
      <c r="U37" s="167"/>
      <c r="V37" s="94"/>
    </row>
    <row r="38" spans="2:22" ht="18.75" customHeight="1" x14ac:dyDescent="0.2">
      <c r="B38" s="385" t="s">
        <v>117</v>
      </c>
      <c r="C38" s="376"/>
      <c r="D38" s="160"/>
      <c r="E38" s="161">
        <v>0.5</v>
      </c>
      <c r="F38" s="161"/>
      <c r="G38" s="161">
        <v>2</v>
      </c>
      <c r="H38" s="161">
        <v>3</v>
      </c>
      <c r="I38" s="162">
        <v>3</v>
      </c>
      <c r="J38" s="121">
        <f t="shared" si="0"/>
        <v>8.5</v>
      </c>
      <c r="K38" s="163"/>
      <c r="L38" s="163"/>
      <c r="M38" s="163"/>
      <c r="N38" s="163"/>
      <c r="O38" s="163"/>
      <c r="P38" s="93"/>
      <c r="Q38" s="163"/>
      <c r="R38" s="163"/>
      <c r="S38" s="163"/>
      <c r="T38" s="163"/>
      <c r="U38" s="163"/>
      <c r="V38" s="93"/>
    </row>
    <row r="39" spans="2:22" ht="18.75" customHeight="1" x14ac:dyDescent="0.2">
      <c r="B39" s="383"/>
      <c r="C39" s="384"/>
      <c r="D39" s="164">
        <f t="shared" ref="D39:I39" si="8">D$23*D38</f>
        <v>0</v>
      </c>
      <c r="E39" s="165">
        <f t="shared" si="8"/>
        <v>27650</v>
      </c>
      <c r="F39" s="165">
        <f t="shared" si="8"/>
        <v>0</v>
      </c>
      <c r="G39" s="165">
        <f t="shared" si="8"/>
        <v>81200</v>
      </c>
      <c r="H39" s="165">
        <f t="shared" si="8"/>
        <v>98100</v>
      </c>
      <c r="I39" s="166">
        <f t="shared" si="8"/>
        <v>83700</v>
      </c>
      <c r="J39" s="122">
        <f t="shared" si="0"/>
        <v>290650</v>
      </c>
      <c r="K39" s="167"/>
      <c r="L39" s="167"/>
      <c r="M39" s="167"/>
      <c r="N39" s="167"/>
      <c r="O39" s="167"/>
      <c r="P39" s="94"/>
      <c r="Q39" s="167"/>
      <c r="R39" s="167"/>
      <c r="S39" s="167"/>
      <c r="T39" s="167"/>
      <c r="U39" s="167"/>
      <c r="V39" s="94"/>
    </row>
    <row r="40" spans="2:22" ht="18.75" customHeight="1" x14ac:dyDescent="0.2">
      <c r="B40" s="385" t="s">
        <v>118</v>
      </c>
      <c r="C40" s="376"/>
      <c r="D40" s="160"/>
      <c r="E40" s="161">
        <v>0.5</v>
      </c>
      <c r="F40" s="161"/>
      <c r="G40" s="161">
        <v>1</v>
      </c>
      <c r="H40" s="161">
        <v>1</v>
      </c>
      <c r="I40" s="162"/>
      <c r="J40" s="121">
        <f t="shared" si="0"/>
        <v>2.5</v>
      </c>
      <c r="K40" s="163"/>
      <c r="L40" s="163"/>
      <c r="M40" s="163"/>
      <c r="N40" s="163"/>
      <c r="O40" s="163"/>
      <c r="P40" s="93"/>
      <c r="Q40" s="163"/>
      <c r="R40" s="163"/>
      <c r="S40" s="163"/>
      <c r="T40" s="163"/>
      <c r="U40" s="163"/>
      <c r="V40" s="93"/>
    </row>
    <row r="41" spans="2:22" ht="18.75" customHeight="1" x14ac:dyDescent="0.2">
      <c r="B41" s="383"/>
      <c r="C41" s="384"/>
      <c r="D41" s="164">
        <f t="shared" ref="D41:I41" si="9">D$23*D40</f>
        <v>0</v>
      </c>
      <c r="E41" s="165">
        <f t="shared" si="9"/>
        <v>27650</v>
      </c>
      <c r="F41" s="165">
        <f t="shared" si="9"/>
        <v>0</v>
      </c>
      <c r="G41" s="165">
        <f t="shared" si="9"/>
        <v>40600</v>
      </c>
      <c r="H41" s="165">
        <f t="shared" si="9"/>
        <v>32700</v>
      </c>
      <c r="I41" s="166">
        <f t="shared" si="9"/>
        <v>0</v>
      </c>
      <c r="J41" s="122">
        <f t="shared" si="0"/>
        <v>100950</v>
      </c>
      <c r="K41" s="167"/>
      <c r="L41" s="167"/>
      <c r="M41" s="167"/>
      <c r="N41" s="167"/>
      <c r="O41" s="167"/>
      <c r="P41" s="94"/>
      <c r="Q41" s="167"/>
      <c r="R41" s="167"/>
      <c r="S41" s="167"/>
      <c r="T41" s="167"/>
      <c r="U41" s="167"/>
      <c r="V41" s="94"/>
    </row>
    <row r="42" spans="2:22" ht="18.75" customHeight="1" x14ac:dyDescent="0.2">
      <c r="B42" s="375" t="s">
        <v>119</v>
      </c>
      <c r="C42" s="376"/>
      <c r="D42" s="160"/>
      <c r="E42" s="161">
        <v>1</v>
      </c>
      <c r="F42" s="161">
        <v>2.5</v>
      </c>
      <c r="G42" s="161"/>
      <c r="H42" s="161">
        <v>2.5</v>
      </c>
      <c r="I42" s="162"/>
      <c r="J42" s="121">
        <f t="shared" si="0"/>
        <v>6</v>
      </c>
      <c r="K42" s="163"/>
      <c r="L42" s="163"/>
      <c r="M42" s="163"/>
      <c r="N42" s="163"/>
      <c r="O42" s="163"/>
      <c r="P42" s="93"/>
      <c r="Q42" s="163"/>
      <c r="R42" s="163"/>
      <c r="S42" s="163"/>
      <c r="T42" s="163"/>
      <c r="U42" s="163"/>
      <c r="V42" s="93"/>
    </row>
    <row r="43" spans="2:22" ht="18.75" customHeight="1" thickBot="1" x14ac:dyDescent="0.25">
      <c r="B43" s="377"/>
      <c r="C43" s="378"/>
      <c r="D43" s="168">
        <f t="shared" ref="D43:I43" si="10">D$23*D42</f>
        <v>0</v>
      </c>
      <c r="E43" s="169">
        <f t="shared" si="10"/>
        <v>55300</v>
      </c>
      <c r="F43" s="169">
        <f t="shared" si="10"/>
        <v>121750</v>
      </c>
      <c r="G43" s="169">
        <f t="shared" si="10"/>
        <v>0</v>
      </c>
      <c r="H43" s="169">
        <f t="shared" si="10"/>
        <v>81750</v>
      </c>
      <c r="I43" s="170">
        <f t="shared" si="10"/>
        <v>0</v>
      </c>
      <c r="J43" s="171">
        <f t="shared" si="0"/>
        <v>258800</v>
      </c>
      <c r="K43" s="167"/>
      <c r="L43" s="167"/>
      <c r="M43" s="167"/>
      <c r="N43" s="167"/>
      <c r="O43" s="167"/>
      <c r="P43" s="94"/>
      <c r="Q43" s="167"/>
      <c r="R43" s="167"/>
      <c r="S43" s="167"/>
      <c r="T43" s="167"/>
      <c r="U43" s="167"/>
      <c r="V43" s="94"/>
    </row>
    <row r="44" spans="2:22" ht="35.25" customHeight="1" thickTop="1" thickBot="1" x14ac:dyDescent="0.25">
      <c r="B44" s="471" t="s">
        <v>17</v>
      </c>
      <c r="C44" s="472"/>
      <c r="D44" s="132">
        <f t="shared" ref="D44:J44" si="11">SUM(D25,D27,D29,D31,D33,D35,D37,D39,D41,D43)</f>
        <v>0</v>
      </c>
      <c r="E44" s="133">
        <f t="shared" si="11"/>
        <v>470050</v>
      </c>
      <c r="F44" s="133">
        <f t="shared" si="11"/>
        <v>657450</v>
      </c>
      <c r="G44" s="133">
        <f t="shared" si="11"/>
        <v>568400</v>
      </c>
      <c r="H44" s="133">
        <f t="shared" si="11"/>
        <v>833850</v>
      </c>
      <c r="I44" s="131">
        <f t="shared" si="11"/>
        <v>725400</v>
      </c>
      <c r="J44" s="95">
        <f t="shared" si="11"/>
        <v>3255150</v>
      </c>
      <c r="M44" s="88"/>
      <c r="N44" s="96"/>
      <c r="O44" s="467"/>
      <c r="P44" s="468"/>
      <c r="S44" s="88"/>
      <c r="T44" s="96"/>
      <c r="U44" s="467"/>
      <c r="V44" s="468"/>
    </row>
    <row r="45" spans="2:22" ht="27" customHeight="1" thickBot="1" x14ac:dyDescent="0.25">
      <c r="B45" s="72" t="s">
        <v>44</v>
      </c>
      <c r="D45" s="99"/>
      <c r="E45" s="99"/>
      <c r="F45" s="99"/>
      <c r="G45" s="100"/>
      <c r="H45" s="101"/>
      <c r="I45" s="469"/>
      <c r="J45" s="470"/>
      <c r="M45" s="88"/>
      <c r="N45" s="96"/>
      <c r="O45" s="467"/>
      <c r="P45" s="468"/>
      <c r="S45" s="88"/>
      <c r="T45" s="96"/>
      <c r="U45" s="467"/>
      <c r="V45" s="468"/>
    </row>
    <row r="46" spans="2:22" ht="27" customHeight="1" x14ac:dyDescent="0.2">
      <c r="B46" s="473" t="s">
        <v>22</v>
      </c>
      <c r="C46" s="474"/>
      <c r="D46" s="475" t="s">
        <v>19</v>
      </c>
      <c r="E46" s="474"/>
      <c r="F46" s="102" t="s">
        <v>20</v>
      </c>
      <c r="G46" s="102" t="s">
        <v>23</v>
      </c>
      <c r="H46" s="103" t="s">
        <v>21</v>
      </c>
      <c r="I46" s="485" t="s">
        <v>24</v>
      </c>
      <c r="J46" s="486"/>
      <c r="M46" s="88"/>
      <c r="N46" s="96"/>
      <c r="O46" s="467"/>
      <c r="P46" s="468"/>
      <c r="S46" s="88"/>
      <c r="T46" s="96"/>
      <c r="U46" s="467"/>
      <c r="V46" s="468"/>
    </row>
    <row r="47" spans="2:22" ht="27" customHeight="1" x14ac:dyDescent="0.2">
      <c r="B47" s="390" t="s">
        <v>120</v>
      </c>
      <c r="C47" s="391"/>
      <c r="D47" s="481">
        <v>260000</v>
      </c>
      <c r="E47" s="482"/>
      <c r="F47" s="104">
        <v>1</v>
      </c>
      <c r="G47" s="128" t="s">
        <v>41</v>
      </c>
      <c r="H47" s="105">
        <f>ROUNDDOWN((D47*F47),0)</f>
        <v>260000</v>
      </c>
      <c r="I47" s="483" t="s">
        <v>121</v>
      </c>
      <c r="J47" s="484"/>
      <c r="M47" s="88"/>
      <c r="N47" s="96"/>
      <c r="O47" s="97"/>
      <c r="P47" s="98"/>
      <c r="S47" s="88"/>
      <c r="T47" s="96"/>
      <c r="U47" s="97"/>
      <c r="V47" s="98"/>
    </row>
    <row r="48" spans="2:22" ht="27" customHeight="1" x14ac:dyDescent="0.2">
      <c r="B48" s="398" t="s">
        <v>122</v>
      </c>
      <c r="C48" s="476"/>
      <c r="D48" s="477">
        <v>1800</v>
      </c>
      <c r="E48" s="478"/>
      <c r="F48" s="104">
        <v>300</v>
      </c>
      <c r="G48" s="128" t="s">
        <v>94</v>
      </c>
      <c r="H48" s="105">
        <f>ROUNDDOWN((D48*F48),0)</f>
        <v>540000</v>
      </c>
      <c r="I48" s="479" t="s">
        <v>123</v>
      </c>
      <c r="J48" s="480"/>
      <c r="M48" s="88"/>
      <c r="N48" s="96"/>
      <c r="O48" s="97"/>
      <c r="P48" s="98"/>
      <c r="S48" s="88"/>
      <c r="T48" s="96"/>
      <c r="U48" s="97"/>
      <c r="V48" s="98"/>
    </row>
    <row r="49" spans="2:22" ht="27" customHeight="1" x14ac:dyDescent="0.2">
      <c r="B49" s="398" t="s">
        <v>124</v>
      </c>
      <c r="C49" s="487"/>
      <c r="D49" s="477">
        <v>190</v>
      </c>
      <c r="E49" s="478"/>
      <c r="F49" s="104">
        <v>300</v>
      </c>
      <c r="G49" s="128" t="s">
        <v>94</v>
      </c>
      <c r="H49" s="105">
        <f>ROUNDDOWN((D49*F49),0)</f>
        <v>57000</v>
      </c>
      <c r="I49" s="479" t="s">
        <v>125</v>
      </c>
      <c r="J49" s="480"/>
      <c r="M49" s="88"/>
      <c r="N49" s="96"/>
      <c r="O49" s="97"/>
      <c r="P49" s="98"/>
      <c r="S49" s="88"/>
      <c r="T49" s="96"/>
      <c r="U49" s="97"/>
      <c r="V49" s="98"/>
    </row>
    <row r="50" spans="2:22" ht="27" customHeight="1" x14ac:dyDescent="0.2">
      <c r="B50" s="408" t="s">
        <v>126</v>
      </c>
      <c r="C50" s="490"/>
      <c r="D50" s="477">
        <v>20000</v>
      </c>
      <c r="E50" s="478"/>
      <c r="F50" s="104">
        <v>1</v>
      </c>
      <c r="G50" s="128" t="s">
        <v>41</v>
      </c>
      <c r="H50" s="105">
        <f>ROUNDDOWN((D50*F50),0)</f>
        <v>20000</v>
      </c>
      <c r="I50" s="491"/>
      <c r="J50" s="492"/>
      <c r="M50" s="88"/>
      <c r="N50" s="96"/>
      <c r="O50" s="97"/>
      <c r="P50" s="98"/>
      <c r="S50" s="88"/>
      <c r="T50" s="96"/>
      <c r="U50" s="97"/>
      <c r="V50" s="98"/>
    </row>
    <row r="51" spans="2:22" ht="27" customHeight="1" thickBot="1" x14ac:dyDescent="0.25">
      <c r="B51" s="424" t="s">
        <v>127</v>
      </c>
      <c r="C51" s="493"/>
      <c r="D51" s="494">
        <v>1000</v>
      </c>
      <c r="E51" s="495"/>
      <c r="F51" s="129">
        <v>1</v>
      </c>
      <c r="G51" s="130" t="s">
        <v>41</v>
      </c>
      <c r="H51" s="105">
        <f>ROUNDDOWN((D51*F51),0)</f>
        <v>1000</v>
      </c>
      <c r="I51" s="496"/>
      <c r="J51" s="497"/>
      <c r="M51" s="88"/>
      <c r="N51" s="96"/>
      <c r="O51" s="97"/>
      <c r="P51" s="98"/>
      <c r="S51" s="88"/>
      <c r="T51" s="96"/>
      <c r="U51" s="97"/>
      <c r="V51" s="98"/>
    </row>
    <row r="52" spans="2:22" ht="30.75" customHeight="1" thickTop="1" thickBot="1" x14ac:dyDescent="0.25">
      <c r="B52" s="488" t="s">
        <v>25</v>
      </c>
      <c r="C52" s="489"/>
      <c r="D52" s="107"/>
      <c r="E52" s="107"/>
      <c r="F52" s="107"/>
      <c r="G52" s="107"/>
      <c r="H52" s="172">
        <f>SUM(H47:H51)</f>
        <v>878000</v>
      </c>
      <c r="I52" s="173"/>
      <c r="J52" s="174"/>
      <c r="K52" s="175"/>
      <c r="L52" s="106"/>
      <c r="M52" s="106"/>
      <c r="N52" s="96"/>
      <c r="O52" s="106"/>
      <c r="P52" s="106"/>
      <c r="Q52" s="108"/>
      <c r="R52" s="108"/>
      <c r="S52" s="109"/>
      <c r="T52" s="96"/>
      <c r="U52" s="467"/>
      <c r="V52" s="467"/>
    </row>
  </sheetData>
  <mergeCells count="60">
    <mergeCell ref="B49:C49"/>
    <mergeCell ref="D49:E49"/>
    <mergeCell ref="I49:J49"/>
    <mergeCell ref="B52:C52"/>
    <mergeCell ref="U52:V52"/>
    <mergeCell ref="B50:C50"/>
    <mergeCell ref="D50:E50"/>
    <mergeCell ref="I50:J50"/>
    <mergeCell ref="B51:C51"/>
    <mergeCell ref="D51:E51"/>
    <mergeCell ref="I51:J51"/>
    <mergeCell ref="O46:P46"/>
    <mergeCell ref="U46:V46"/>
    <mergeCell ref="B48:C48"/>
    <mergeCell ref="D48:E48"/>
    <mergeCell ref="I48:J48"/>
    <mergeCell ref="B47:C47"/>
    <mergeCell ref="D47:E47"/>
    <mergeCell ref="I47:J47"/>
    <mergeCell ref="I46:J46"/>
    <mergeCell ref="B40:C41"/>
    <mergeCell ref="B42:C43"/>
    <mergeCell ref="B44:C44"/>
    <mergeCell ref="B46:C46"/>
    <mergeCell ref="D46:E46"/>
    <mergeCell ref="O44:P44"/>
    <mergeCell ref="U44:V44"/>
    <mergeCell ref="I45:J45"/>
    <mergeCell ref="O45:P45"/>
    <mergeCell ref="U45:V45"/>
    <mergeCell ref="B38:C39"/>
    <mergeCell ref="B21:C23"/>
    <mergeCell ref="D21:I21"/>
    <mergeCell ref="K21:O21"/>
    <mergeCell ref="Q21:U21"/>
    <mergeCell ref="B24:C25"/>
    <mergeCell ref="B26:C27"/>
    <mergeCell ref="B28:C29"/>
    <mergeCell ref="B30:C31"/>
    <mergeCell ref="B32:C33"/>
    <mergeCell ref="B34:C35"/>
    <mergeCell ref="B36:C37"/>
    <mergeCell ref="Q20:V20"/>
    <mergeCell ref="C10:G10"/>
    <mergeCell ref="C11:G11"/>
    <mergeCell ref="C12:G12"/>
    <mergeCell ref="C13:G13"/>
    <mergeCell ref="C14:G14"/>
    <mergeCell ref="C15:G15"/>
    <mergeCell ref="C16:G16"/>
    <mergeCell ref="C17:G17"/>
    <mergeCell ref="B20:C20"/>
    <mergeCell ref="D20:J20"/>
    <mergeCell ref="K20:P20"/>
    <mergeCell ref="C9:G9"/>
    <mergeCell ref="C1:I1"/>
    <mergeCell ref="B3:J3"/>
    <mergeCell ref="C6:G6"/>
    <mergeCell ref="C7:G7"/>
    <mergeCell ref="C8:G8"/>
  </mergeCells>
  <phoneticPr fontId="2"/>
  <pageMargins left="0.7" right="0.7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17">
    <tabColor rgb="FFFF0000"/>
    <pageSetUpPr fitToPage="1"/>
  </sheetPr>
  <dimension ref="A1:AR68"/>
  <sheetViews>
    <sheetView view="pageBreakPreview" zoomScale="70" zoomScaleNormal="100" zoomScaleSheetLayoutView="70" workbookViewId="0">
      <selection activeCell="I52" sqref="I52"/>
    </sheetView>
  </sheetViews>
  <sheetFormatPr defaultColWidth="9" defaultRowHeight="13" x14ac:dyDescent="0.2"/>
  <cols>
    <col min="1" max="1" width="3" customWidth="1"/>
    <col min="2" max="2" width="17.26953125" customWidth="1"/>
    <col min="3" max="3" width="20.36328125" customWidth="1"/>
    <col min="4" max="4" width="1.36328125" customWidth="1"/>
    <col min="5" max="10" width="11.26953125" customWidth="1"/>
    <col min="11" max="11" width="12.26953125" customWidth="1"/>
    <col min="12" max="12" width="1.453125" customWidth="1"/>
    <col min="13" max="13" width="1.36328125" customWidth="1"/>
    <col min="14" max="19" width="11.26953125" customWidth="1"/>
    <col min="20" max="20" width="12.26953125" customWidth="1"/>
    <col min="21" max="21" width="1.453125" customWidth="1"/>
    <col min="22" max="27" width="11.36328125" customWidth="1"/>
    <col min="28" max="28" width="12.26953125" customWidth="1"/>
    <col min="29" max="29" width="1.453125" customWidth="1"/>
    <col min="30" max="35" width="11.36328125" customWidth="1"/>
    <col min="36" max="36" width="12.26953125" customWidth="1"/>
    <col min="37" max="37" width="1.453125" customWidth="1"/>
    <col min="38" max="43" width="11.36328125" customWidth="1"/>
    <col min="44" max="44" width="12.26953125" customWidth="1"/>
  </cols>
  <sheetData>
    <row r="1" spans="1:44" s="126" customFormat="1" ht="50.15" customHeight="1" x14ac:dyDescent="0.2">
      <c r="A1" s="527" t="s">
        <v>29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  <c r="R1" s="527"/>
      <c r="S1" s="527"/>
      <c r="T1" s="527"/>
      <c r="U1" s="527"/>
      <c r="V1" s="527"/>
      <c r="W1" s="527"/>
      <c r="X1" s="527"/>
      <c r="Y1" s="527"/>
      <c r="Z1" s="527"/>
      <c r="AA1" s="527"/>
      <c r="AB1" s="527"/>
      <c r="AC1" s="527"/>
      <c r="AD1" s="527"/>
      <c r="AE1" s="527"/>
      <c r="AF1" s="527"/>
      <c r="AG1" s="527"/>
      <c r="AH1" s="527"/>
      <c r="AI1" s="527"/>
      <c r="AJ1" s="527"/>
      <c r="AK1" s="527"/>
      <c r="AL1" s="527"/>
    </row>
    <row r="2" spans="1:44" s="19" customFormat="1" ht="4.5" customHeight="1" x14ac:dyDescent="0.2">
      <c r="C2" s="20"/>
      <c r="D2" s="20"/>
      <c r="J2" s="21"/>
      <c r="K2" s="21"/>
      <c r="L2" s="21"/>
      <c r="M2" s="20"/>
      <c r="S2" s="21"/>
      <c r="T2" s="21"/>
      <c r="U2" s="21"/>
    </row>
    <row r="3" spans="1:44" s="19" customFormat="1" ht="41.25" customHeight="1" x14ac:dyDescent="0.2">
      <c r="B3" s="341" t="s">
        <v>95</v>
      </c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21"/>
      <c r="U3" s="21"/>
    </row>
    <row r="4" spans="1:44" ht="4.5" customHeight="1" x14ac:dyDescent="0.2"/>
    <row r="5" spans="1:44" ht="16" customHeight="1" x14ac:dyDescent="0.2">
      <c r="C5" s="1"/>
      <c r="D5" s="1"/>
      <c r="E5" s="342" t="s">
        <v>65</v>
      </c>
      <c r="F5" s="342"/>
      <c r="G5" s="342"/>
      <c r="H5" s="342"/>
      <c r="I5" s="342"/>
      <c r="J5" s="342"/>
      <c r="K5" s="342"/>
      <c r="L5" s="33"/>
      <c r="M5" s="1"/>
      <c r="N5" s="342" t="s">
        <v>73</v>
      </c>
      <c r="O5" s="342"/>
      <c r="P5" s="342"/>
      <c r="Q5" s="342"/>
      <c r="R5" s="342"/>
      <c r="S5" s="342"/>
      <c r="T5" s="342"/>
      <c r="U5" s="33"/>
      <c r="V5" s="343" t="s">
        <v>75</v>
      </c>
      <c r="W5" s="343"/>
      <c r="X5" s="343"/>
      <c r="Y5" s="343"/>
      <c r="Z5" s="343"/>
      <c r="AA5" s="343"/>
      <c r="AB5" s="343"/>
      <c r="AC5" s="34"/>
      <c r="AD5" s="343" t="s">
        <v>74</v>
      </c>
      <c r="AE5" s="343"/>
      <c r="AF5" s="343"/>
      <c r="AG5" s="343"/>
      <c r="AH5" s="343"/>
      <c r="AI5" s="343"/>
      <c r="AJ5" s="343"/>
      <c r="AK5" s="34"/>
      <c r="AL5" s="343" t="s">
        <v>60</v>
      </c>
      <c r="AM5" s="343"/>
      <c r="AN5" s="343"/>
      <c r="AO5" s="343"/>
      <c r="AP5" s="343"/>
      <c r="AQ5" s="343"/>
      <c r="AR5" s="343"/>
    </row>
    <row r="6" spans="1:44" s="27" customFormat="1" ht="19" customHeight="1" thickBot="1" x14ac:dyDescent="0.25">
      <c r="E6" s="27" t="s">
        <v>66</v>
      </c>
      <c r="N6" s="27" t="s">
        <v>30</v>
      </c>
      <c r="V6" s="27" t="s">
        <v>53</v>
      </c>
      <c r="AD6" s="27" t="s">
        <v>54</v>
      </c>
      <c r="AL6" s="27" t="s">
        <v>61</v>
      </c>
    </row>
    <row r="7" spans="1:44" ht="19" customHeight="1" x14ac:dyDescent="0.2">
      <c r="E7" s="119" t="s">
        <v>0</v>
      </c>
      <c r="F7" s="334" t="s">
        <v>1</v>
      </c>
      <c r="G7" s="335"/>
      <c r="H7" s="335"/>
      <c r="I7" s="335"/>
      <c r="J7" s="336"/>
      <c r="K7" s="120" t="s">
        <v>13</v>
      </c>
      <c r="L7" s="22"/>
      <c r="N7" s="119" t="s">
        <v>0</v>
      </c>
      <c r="O7" s="334" t="s">
        <v>1</v>
      </c>
      <c r="P7" s="335"/>
      <c r="Q7" s="335"/>
      <c r="R7" s="335"/>
      <c r="S7" s="336"/>
      <c r="T7" s="120" t="s">
        <v>13</v>
      </c>
      <c r="U7" s="22"/>
      <c r="V7" s="119" t="s">
        <v>0</v>
      </c>
      <c r="W7" s="334" t="s">
        <v>1</v>
      </c>
      <c r="X7" s="335"/>
      <c r="Y7" s="335"/>
      <c r="Z7" s="335"/>
      <c r="AA7" s="336"/>
      <c r="AB7" s="120" t="s">
        <v>13</v>
      </c>
      <c r="AC7" s="22"/>
      <c r="AD7" s="119" t="s">
        <v>0</v>
      </c>
      <c r="AE7" s="334" t="s">
        <v>1</v>
      </c>
      <c r="AF7" s="335"/>
      <c r="AG7" s="335"/>
      <c r="AH7" s="335"/>
      <c r="AI7" s="336"/>
      <c r="AJ7" s="120" t="s">
        <v>13</v>
      </c>
      <c r="AK7" s="22"/>
      <c r="AL7" s="30" t="s">
        <v>0</v>
      </c>
      <c r="AM7" s="528" t="s">
        <v>1</v>
      </c>
      <c r="AN7" s="529"/>
      <c r="AO7" s="529"/>
      <c r="AP7" s="529"/>
      <c r="AQ7" s="530"/>
      <c r="AR7" s="31" t="s">
        <v>13</v>
      </c>
    </row>
    <row r="8" spans="1:44" ht="19" customHeight="1" x14ac:dyDescent="0.2">
      <c r="E8" s="57" t="s">
        <v>37</v>
      </c>
      <c r="F8" s="337" t="s">
        <v>35</v>
      </c>
      <c r="G8" s="338"/>
      <c r="H8" s="338"/>
      <c r="I8" s="338"/>
      <c r="J8" s="339"/>
      <c r="K8" s="49">
        <f>K44</f>
        <v>6495550</v>
      </c>
      <c r="L8" s="15"/>
      <c r="N8" s="57" t="s">
        <v>37</v>
      </c>
      <c r="O8" s="531" t="s">
        <v>35</v>
      </c>
      <c r="P8" s="532"/>
      <c r="Q8" s="532"/>
      <c r="R8" s="532"/>
      <c r="S8" s="533"/>
      <c r="T8" s="49">
        <f>T44</f>
        <v>10092200</v>
      </c>
      <c r="U8" s="15"/>
      <c r="V8" s="57" t="s">
        <v>37</v>
      </c>
      <c r="W8" s="531" t="s">
        <v>35</v>
      </c>
      <c r="X8" s="532"/>
      <c r="Y8" s="532"/>
      <c r="Z8" s="532"/>
      <c r="AA8" s="533"/>
      <c r="AB8" s="49">
        <f>AB44</f>
        <v>7002650</v>
      </c>
      <c r="AC8" s="15"/>
      <c r="AD8" s="57" t="s">
        <v>37</v>
      </c>
      <c r="AE8" s="531" t="s">
        <v>35</v>
      </c>
      <c r="AF8" s="532"/>
      <c r="AG8" s="532"/>
      <c r="AH8" s="532"/>
      <c r="AI8" s="533"/>
      <c r="AJ8" s="49">
        <f>AJ44</f>
        <v>6445650</v>
      </c>
      <c r="AK8" s="15"/>
      <c r="AL8" s="57" t="s">
        <v>37</v>
      </c>
      <c r="AM8" s="337" t="s">
        <v>35</v>
      </c>
      <c r="AN8" s="338"/>
      <c r="AO8" s="338"/>
      <c r="AP8" s="338"/>
      <c r="AQ8" s="339"/>
      <c r="AR8" s="49" t="e">
        <f>AR44</f>
        <v>#REF!</v>
      </c>
    </row>
    <row r="9" spans="1:44" ht="19" customHeight="1" x14ac:dyDescent="0.2">
      <c r="E9" s="58" t="s">
        <v>38</v>
      </c>
      <c r="F9" s="349" t="s">
        <v>36</v>
      </c>
      <c r="G9" s="350"/>
      <c r="H9" s="350"/>
      <c r="I9" s="350"/>
      <c r="J9" s="351"/>
      <c r="K9" s="46">
        <f>I55</f>
        <v>613999.89828822273</v>
      </c>
      <c r="L9" s="23"/>
      <c r="N9" s="58" t="s">
        <v>38</v>
      </c>
      <c r="O9" s="349" t="s">
        <v>36</v>
      </c>
      <c r="P9" s="352"/>
      <c r="Q9" s="352"/>
      <c r="R9" s="352"/>
      <c r="S9" s="353"/>
      <c r="T9" s="46">
        <f>R55</f>
        <v>1454000</v>
      </c>
      <c r="U9" s="23"/>
      <c r="V9" s="58" t="s">
        <v>38</v>
      </c>
      <c r="W9" s="349" t="s">
        <v>36</v>
      </c>
      <c r="X9" s="352"/>
      <c r="Y9" s="352"/>
      <c r="Z9" s="352"/>
      <c r="AA9" s="353"/>
      <c r="AB9" s="46">
        <f>Z55</f>
        <v>2806000</v>
      </c>
      <c r="AC9" s="23"/>
      <c r="AD9" s="58" t="s">
        <v>38</v>
      </c>
      <c r="AE9" s="349" t="s">
        <v>36</v>
      </c>
      <c r="AF9" s="352"/>
      <c r="AG9" s="352"/>
      <c r="AH9" s="352"/>
      <c r="AI9" s="353"/>
      <c r="AJ9" s="46">
        <f>AH55</f>
        <v>1421000</v>
      </c>
      <c r="AK9" s="23"/>
      <c r="AL9" s="58" t="s">
        <v>38</v>
      </c>
      <c r="AM9" s="349" t="s">
        <v>36</v>
      </c>
      <c r="AN9" s="350"/>
      <c r="AO9" s="350"/>
      <c r="AP9" s="350"/>
      <c r="AQ9" s="351"/>
      <c r="AR9" s="46" t="e">
        <f>AP55</f>
        <v>#REF!</v>
      </c>
    </row>
    <row r="10" spans="1:44" ht="19" customHeight="1" x14ac:dyDescent="0.2">
      <c r="E10" s="58" t="s">
        <v>39</v>
      </c>
      <c r="F10" s="344" t="s">
        <v>67</v>
      </c>
      <c r="G10" s="347"/>
      <c r="H10" s="347"/>
      <c r="I10" s="347"/>
      <c r="J10" s="348"/>
      <c r="K10" s="47">
        <f>ROUNDDOWN(K8*ROUND(0.35/(1-0.35),4),0)</f>
        <v>3497853</v>
      </c>
      <c r="L10" s="24"/>
      <c r="N10" s="58" t="s">
        <v>39</v>
      </c>
      <c r="O10" s="344" t="s">
        <v>45</v>
      </c>
      <c r="P10" s="345"/>
      <c r="Q10" s="345"/>
      <c r="R10" s="345"/>
      <c r="S10" s="346"/>
      <c r="T10" s="47">
        <f>ROUNDDOWN(T8*ROUND(0.35/(1-0.35),4),0)</f>
        <v>5434649</v>
      </c>
      <c r="U10" s="24"/>
      <c r="V10" s="58" t="s">
        <v>39</v>
      </c>
      <c r="W10" s="344" t="s">
        <v>45</v>
      </c>
      <c r="X10" s="345"/>
      <c r="Y10" s="345"/>
      <c r="Z10" s="345"/>
      <c r="AA10" s="346"/>
      <c r="AB10" s="47">
        <f>ROUNDDOWN(AB8*ROUND(0.35/(1-0.35),4),0)</f>
        <v>3770927</v>
      </c>
      <c r="AC10" s="24"/>
      <c r="AD10" s="58" t="s">
        <v>39</v>
      </c>
      <c r="AE10" s="344" t="s">
        <v>45</v>
      </c>
      <c r="AF10" s="345"/>
      <c r="AG10" s="345"/>
      <c r="AH10" s="345"/>
      <c r="AI10" s="346"/>
      <c r="AJ10" s="47">
        <f>ROUNDDOWN(AJ8*ROUND(0.35/(1-0.35),4),0)</f>
        <v>3470982</v>
      </c>
      <c r="AK10" s="24"/>
      <c r="AL10" s="58" t="s">
        <v>39</v>
      </c>
      <c r="AM10" s="344" t="s">
        <v>45</v>
      </c>
      <c r="AN10" s="347"/>
      <c r="AO10" s="347"/>
      <c r="AP10" s="347"/>
      <c r="AQ10" s="348"/>
      <c r="AR10" s="47" t="e">
        <f>ROUNDDOWN(AR8*ROUND(0.35/(1-0.35),4),0)</f>
        <v>#REF!</v>
      </c>
    </row>
    <row r="11" spans="1:44" ht="19" customHeight="1" x14ac:dyDescent="0.2">
      <c r="E11" s="58" t="s">
        <v>47</v>
      </c>
      <c r="F11" s="344" t="s">
        <v>68</v>
      </c>
      <c r="G11" s="345"/>
      <c r="H11" s="345"/>
      <c r="I11" s="345"/>
      <c r="J11" s="346"/>
      <c r="K11" s="47">
        <f>SUM(K8:K10)</f>
        <v>10607402.898288224</v>
      </c>
      <c r="L11" s="24"/>
      <c r="N11" s="58" t="s">
        <v>47</v>
      </c>
      <c r="O11" s="344" t="s">
        <v>51</v>
      </c>
      <c r="P11" s="345"/>
      <c r="Q11" s="345"/>
      <c r="R11" s="345"/>
      <c r="S11" s="346"/>
      <c r="T11" s="47">
        <f>SUM(T8:T10)</f>
        <v>16980849</v>
      </c>
      <c r="U11" s="24"/>
      <c r="V11" s="58" t="s">
        <v>47</v>
      </c>
      <c r="W11" s="344" t="s">
        <v>51</v>
      </c>
      <c r="X11" s="345"/>
      <c r="Y11" s="345"/>
      <c r="Z11" s="345"/>
      <c r="AA11" s="346"/>
      <c r="AB11" s="47">
        <f>SUM(AB8:AB10)</f>
        <v>13579577</v>
      </c>
      <c r="AC11" s="24"/>
      <c r="AD11" s="58" t="s">
        <v>47</v>
      </c>
      <c r="AE11" s="344" t="s">
        <v>51</v>
      </c>
      <c r="AF11" s="345"/>
      <c r="AG11" s="345"/>
      <c r="AH11" s="345"/>
      <c r="AI11" s="346"/>
      <c r="AJ11" s="47">
        <f>SUM(AJ8:AJ10)</f>
        <v>11337632</v>
      </c>
      <c r="AK11" s="24"/>
      <c r="AL11" s="58" t="s">
        <v>47</v>
      </c>
      <c r="AM11" s="344" t="s">
        <v>51</v>
      </c>
      <c r="AN11" s="345"/>
      <c r="AO11" s="345"/>
      <c r="AP11" s="345"/>
      <c r="AQ11" s="346"/>
      <c r="AR11" s="47" t="e">
        <f>SUM(AR8:AR10)</f>
        <v>#REF!</v>
      </c>
    </row>
    <row r="12" spans="1:44" ht="17.149999999999999" hidden="1" customHeight="1" x14ac:dyDescent="0.2">
      <c r="E12" s="58" t="s">
        <v>40</v>
      </c>
      <c r="F12" s="344"/>
      <c r="G12" s="347"/>
      <c r="H12" s="347"/>
      <c r="I12" s="347"/>
      <c r="J12" s="348"/>
      <c r="K12" s="47">
        <f>ROUNDDOWN((K8+K9+K10)*ROUND(0.35/(1-0.35),4),0)</f>
        <v>5712086</v>
      </c>
      <c r="L12" s="24"/>
      <c r="N12" s="58" t="s">
        <v>40</v>
      </c>
      <c r="O12" s="344"/>
      <c r="P12" s="345"/>
      <c r="Q12" s="345"/>
      <c r="R12" s="345"/>
      <c r="S12" s="346"/>
      <c r="T12" s="47">
        <f>ROUNDDOWN((T8+T9+T10)*ROUND(0.35/(1-0.35),4),0)</f>
        <v>9144187</v>
      </c>
      <c r="U12" s="24"/>
      <c r="V12" s="58" t="s">
        <v>40</v>
      </c>
      <c r="W12" s="344"/>
      <c r="X12" s="345"/>
      <c r="Y12" s="345"/>
      <c r="Z12" s="345"/>
      <c r="AA12" s="346"/>
      <c r="AB12" s="47">
        <f>ROUNDDOWN((AB8+AB9+AB10)*ROUND(0.35/(1-0.35),4),0)</f>
        <v>7312602</v>
      </c>
      <c r="AC12" s="24"/>
      <c r="AD12" s="58" t="s">
        <v>40</v>
      </c>
      <c r="AE12" s="344"/>
      <c r="AF12" s="345"/>
      <c r="AG12" s="345"/>
      <c r="AH12" s="345"/>
      <c r="AI12" s="346"/>
      <c r="AJ12" s="47">
        <f>ROUNDDOWN((AJ8+AJ9+AJ10)*ROUND(0.35/(1-0.35),4),0)</f>
        <v>6105314</v>
      </c>
      <c r="AK12" s="24"/>
      <c r="AL12" s="58" t="s">
        <v>40</v>
      </c>
      <c r="AM12" s="344"/>
      <c r="AN12" s="347"/>
      <c r="AO12" s="347"/>
      <c r="AP12" s="347"/>
      <c r="AQ12" s="348"/>
      <c r="AR12" s="47" t="e">
        <f>ROUNDDOWN((AR8+AR9+AR10)*ROUND(0.35/(1-0.35),4),0)</f>
        <v>#REF!</v>
      </c>
    </row>
    <row r="13" spans="1:44" ht="17.149999999999999" hidden="1" customHeight="1" x14ac:dyDescent="0.2">
      <c r="E13" s="58" t="s">
        <v>2</v>
      </c>
      <c r="F13" s="354"/>
      <c r="G13" s="350"/>
      <c r="H13" s="350"/>
      <c r="I13" s="350"/>
      <c r="J13" s="351"/>
      <c r="K13" s="47">
        <f>SUM(K8,K9,K10,K12)</f>
        <v>16319488.898288224</v>
      </c>
      <c r="L13" s="24"/>
      <c r="N13" s="58" t="s">
        <v>2</v>
      </c>
      <c r="O13" s="349"/>
      <c r="P13" s="352"/>
      <c r="Q13" s="352"/>
      <c r="R13" s="352"/>
      <c r="S13" s="353"/>
      <c r="T13" s="47">
        <f>SUM(T8,T9,T10,T12)</f>
        <v>26125036</v>
      </c>
      <c r="U13" s="24"/>
      <c r="V13" s="58" t="s">
        <v>2</v>
      </c>
      <c r="W13" s="354"/>
      <c r="X13" s="350"/>
      <c r="Y13" s="350"/>
      <c r="Z13" s="350"/>
      <c r="AA13" s="351"/>
      <c r="AB13" s="47">
        <f>SUM(AB8,AB9,AB10,AB12)</f>
        <v>20892179</v>
      </c>
      <c r="AC13" s="24"/>
      <c r="AD13" s="58" t="s">
        <v>2</v>
      </c>
      <c r="AE13" s="354"/>
      <c r="AF13" s="350"/>
      <c r="AG13" s="350"/>
      <c r="AH13" s="350"/>
      <c r="AI13" s="351"/>
      <c r="AJ13" s="47">
        <f>SUM(AJ8,AJ9,AJ10,AJ12)</f>
        <v>17442946</v>
      </c>
      <c r="AK13" s="24"/>
      <c r="AL13" s="58" t="s">
        <v>2</v>
      </c>
      <c r="AM13" s="354"/>
      <c r="AN13" s="350"/>
      <c r="AO13" s="350"/>
      <c r="AP13" s="350"/>
      <c r="AQ13" s="351"/>
      <c r="AR13" s="47" t="e">
        <f>SUM(AR8,AR9,AR10,AR12)</f>
        <v>#REF!</v>
      </c>
    </row>
    <row r="14" spans="1:44" ht="17.149999999999999" hidden="1" customHeight="1" x14ac:dyDescent="0.2">
      <c r="E14" s="58" t="s">
        <v>3</v>
      </c>
      <c r="F14" s="349"/>
      <c r="G14" s="350"/>
      <c r="H14" s="350"/>
      <c r="I14" s="350"/>
      <c r="J14" s="351"/>
      <c r="K14" s="48">
        <f>-(K13-ROUNDDOWN(K13,-4))</f>
        <v>-9488.8982882238925</v>
      </c>
      <c r="L14" s="24"/>
      <c r="N14" s="58" t="s">
        <v>3</v>
      </c>
      <c r="O14" s="349"/>
      <c r="P14" s="352"/>
      <c r="Q14" s="352"/>
      <c r="R14" s="352"/>
      <c r="S14" s="353"/>
      <c r="T14" s="48">
        <f>-(T13-ROUNDDOWN(T13,-4))</f>
        <v>-5036</v>
      </c>
      <c r="U14" s="24"/>
      <c r="V14" s="58" t="s">
        <v>3</v>
      </c>
      <c r="W14" s="349"/>
      <c r="X14" s="352"/>
      <c r="Y14" s="352"/>
      <c r="Z14" s="352"/>
      <c r="AA14" s="353"/>
      <c r="AB14" s="48">
        <f>-(AB13-ROUNDDOWN(AB13,-4))</f>
        <v>-2179</v>
      </c>
      <c r="AC14" s="24"/>
      <c r="AD14" s="58" t="s">
        <v>3</v>
      </c>
      <c r="AE14" s="349"/>
      <c r="AF14" s="352"/>
      <c r="AG14" s="352"/>
      <c r="AH14" s="352"/>
      <c r="AI14" s="353"/>
      <c r="AJ14" s="48">
        <f>-(AJ13-ROUNDDOWN(AJ13,-4))</f>
        <v>-2946</v>
      </c>
      <c r="AK14" s="24"/>
      <c r="AL14" s="58" t="s">
        <v>3</v>
      </c>
      <c r="AM14" s="349"/>
      <c r="AN14" s="350"/>
      <c r="AO14" s="350"/>
      <c r="AP14" s="350"/>
      <c r="AQ14" s="351"/>
      <c r="AR14" s="48" t="e">
        <f>-(AR13-ROUNDDOWN(AR13,-4))</f>
        <v>#REF!</v>
      </c>
    </row>
    <row r="15" spans="1:44" ht="19" customHeight="1" x14ac:dyDescent="0.2">
      <c r="E15" s="58" t="s">
        <v>48</v>
      </c>
      <c r="F15" s="349" t="s">
        <v>50</v>
      </c>
      <c r="G15" s="352"/>
      <c r="H15" s="352"/>
      <c r="I15" s="352"/>
      <c r="J15" s="353"/>
      <c r="K15" s="48">
        <f>K12+K14</f>
        <v>5702597.1017117761</v>
      </c>
      <c r="L15" s="24"/>
      <c r="N15" s="58" t="s">
        <v>48</v>
      </c>
      <c r="O15" s="349" t="s">
        <v>50</v>
      </c>
      <c r="P15" s="352"/>
      <c r="Q15" s="352"/>
      <c r="R15" s="352"/>
      <c r="S15" s="353"/>
      <c r="T15" s="48">
        <f>T12+T14</f>
        <v>9139151</v>
      </c>
      <c r="U15" s="24"/>
      <c r="V15" s="58" t="s">
        <v>48</v>
      </c>
      <c r="W15" s="349" t="s">
        <v>50</v>
      </c>
      <c r="X15" s="352"/>
      <c r="Y15" s="352"/>
      <c r="Z15" s="352"/>
      <c r="AA15" s="353"/>
      <c r="AB15" s="48">
        <f>AB12+AB14</f>
        <v>7310423</v>
      </c>
      <c r="AC15" s="24"/>
      <c r="AD15" s="58" t="s">
        <v>48</v>
      </c>
      <c r="AE15" s="349" t="s">
        <v>50</v>
      </c>
      <c r="AF15" s="352"/>
      <c r="AG15" s="352"/>
      <c r="AH15" s="352"/>
      <c r="AI15" s="353"/>
      <c r="AJ15" s="48">
        <f>AJ12+AJ14</f>
        <v>6102368</v>
      </c>
      <c r="AK15" s="24"/>
      <c r="AL15" s="58" t="s">
        <v>48</v>
      </c>
      <c r="AM15" s="349" t="s">
        <v>50</v>
      </c>
      <c r="AN15" s="352"/>
      <c r="AO15" s="352"/>
      <c r="AP15" s="352"/>
      <c r="AQ15" s="353"/>
      <c r="AR15" s="48" t="e">
        <f>AR12+AR14</f>
        <v>#REF!</v>
      </c>
    </row>
    <row r="16" spans="1:44" ht="19" customHeight="1" x14ac:dyDescent="0.2">
      <c r="E16" s="58" t="s">
        <v>4</v>
      </c>
      <c r="F16" s="349" t="s">
        <v>49</v>
      </c>
      <c r="G16" s="350"/>
      <c r="H16" s="350"/>
      <c r="I16" s="350"/>
      <c r="J16" s="351"/>
      <c r="K16" s="47">
        <f>K11+K15</f>
        <v>16310000</v>
      </c>
      <c r="L16" s="25"/>
      <c r="N16" s="58" t="s">
        <v>4</v>
      </c>
      <c r="O16" s="349" t="s">
        <v>49</v>
      </c>
      <c r="P16" s="352"/>
      <c r="Q16" s="352"/>
      <c r="R16" s="352"/>
      <c r="S16" s="353"/>
      <c r="T16" s="47">
        <f>T11+T15</f>
        <v>26120000</v>
      </c>
      <c r="U16" s="25"/>
      <c r="V16" s="58" t="s">
        <v>4</v>
      </c>
      <c r="W16" s="349" t="s">
        <v>49</v>
      </c>
      <c r="X16" s="352"/>
      <c r="Y16" s="352"/>
      <c r="Z16" s="352"/>
      <c r="AA16" s="353"/>
      <c r="AB16" s="47">
        <f>AB11+AB15</f>
        <v>20890000</v>
      </c>
      <c r="AC16" s="25"/>
      <c r="AD16" s="58" t="s">
        <v>4</v>
      </c>
      <c r="AE16" s="349" t="s">
        <v>49</v>
      </c>
      <c r="AF16" s="352"/>
      <c r="AG16" s="352"/>
      <c r="AH16" s="352"/>
      <c r="AI16" s="353"/>
      <c r="AJ16" s="47">
        <f>AJ11+AJ15</f>
        <v>17440000</v>
      </c>
      <c r="AK16" s="25"/>
      <c r="AL16" s="58" t="s">
        <v>4</v>
      </c>
      <c r="AM16" s="349" t="s">
        <v>49</v>
      </c>
      <c r="AN16" s="350"/>
      <c r="AO16" s="350"/>
      <c r="AP16" s="350"/>
      <c r="AQ16" s="351"/>
      <c r="AR16" s="47" t="e">
        <f>AR11+AR15</f>
        <v>#REF!</v>
      </c>
    </row>
    <row r="17" spans="1:44" ht="19" customHeight="1" thickBot="1" x14ac:dyDescent="0.25">
      <c r="E17" s="58" t="s">
        <v>5</v>
      </c>
      <c r="F17" s="365" t="s">
        <v>71</v>
      </c>
      <c r="G17" s="366"/>
      <c r="H17" s="366"/>
      <c r="I17" s="366"/>
      <c r="J17" s="367"/>
      <c r="K17" s="32">
        <f>ROUND(K16*0.1,0)</f>
        <v>1631000</v>
      </c>
      <c r="L17" s="24"/>
      <c r="N17" s="58" t="s">
        <v>5</v>
      </c>
      <c r="O17" s="365" t="s">
        <v>71</v>
      </c>
      <c r="P17" s="366"/>
      <c r="Q17" s="366"/>
      <c r="R17" s="366"/>
      <c r="S17" s="367"/>
      <c r="T17" s="32">
        <f>ROUND(T16*0.1,0)</f>
        <v>2612000</v>
      </c>
      <c r="U17" s="24"/>
      <c r="V17" s="58" t="s">
        <v>5</v>
      </c>
      <c r="W17" s="365" t="s">
        <v>71</v>
      </c>
      <c r="X17" s="366"/>
      <c r="Y17" s="366"/>
      <c r="Z17" s="366"/>
      <c r="AA17" s="367"/>
      <c r="AB17" s="32">
        <f>ROUND(AB16*0.1,0)</f>
        <v>2089000</v>
      </c>
      <c r="AC17" s="24"/>
      <c r="AD17" s="58" t="s">
        <v>5</v>
      </c>
      <c r="AE17" s="365" t="s">
        <v>71</v>
      </c>
      <c r="AF17" s="366"/>
      <c r="AG17" s="366"/>
      <c r="AH17" s="366"/>
      <c r="AI17" s="367"/>
      <c r="AJ17" s="32">
        <f>ROUND(AJ16*0.1,0)</f>
        <v>1744000</v>
      </c>
      <c r="AK17" s="24"/>
      <c r="AL17" s="58" t="s">
        <v>5</v>
      </c>
      <c r="AM17" s="365" t="s">
        <v>31</v>
      </c>
      <c r="AN17" s="366"/>
      <c r="AO17" s="366"/>
      <c r="AP17" s="366"/>
      <c r="AQ17" s="367"/>
      <c r="AR17" s="32" t="e">
        <f>ROUND(AR16*0.08,0)</f>
        <v>#REF!</v>
      </c>
    </row>
    <row r="18" spans="1:44" ht="30.75" customHeight="1" thickBot="1" x14ac:dyDescent="0.25">
      <c r="B18" s="63" t="s">
        <v>64</v>
      </c>
      <c r="C18" s="64">
        <f>AVERAGE(T18,AB18,AJ18)</f>
        <v>23631666.666666668</v>
      </c>
      <c r="D18" s="22"/>
      <c r="E18" s="59" t="s">
        <v>6</v>
      </c>
      <c r="F18" s="368" t="s">
        <v>18</v>
      </c>
      <c r="G18" s="369"/>
      <c r="H18" s="369"/>
      <c r="I18" s="369"/>
      <c r="J18" s="370"/>
      <c r="K18" s="62">
        <f>SUM(K16,K17)</f>
        <v>17941000</v>
      </c>
      <c r="L18" s="24"/>
      <c r="M18" s="22"/>
      <c r="N18" s="59" t="s">
        <v>6</v>
      </c>
      <c r="O18" s="368" t="s">
        <v>18</v>
      </c>
      <c r="P18" s="369"/>
      <c r="Q18" s="369"/>
      <c r="R18" s="369"/>
      <c r="S18" s="370"/>
      <c r="T18" s="62">
        <f>SUM(T16,T17)</f>
        <v>28732000</v>
      </c>
      <c r="U18" s="24"/>
      <c r="V18" s="59" t="s">
        <v>6</v>
      </c>
      <c r="W18" s="368" t="s">
        <v>18</v>
      </c>
      <c r="X18" s="369"/>
      <c r="Y18" s="369"/>
      <c r="Z18" s="369"/>
      <c r="AA18" s="370"/>
      <c r="AB18" s="62">
        <f>SUM(AB16,AB17)</f>
        <v>22979000</v>
      </c>
      <c r="AC18" s="24"/>
      <c r="AD18" s="59" t="s">
        <v>6</v>
      </c>
      <c r="AE18" s="368" t="s">
        <v>18</v>
      </c>
      <c r="AF18" s="369"/>
      <c r="AG18" s="369"/>
      <c r="AH18" s="369"/>
      <c r="AI18" s="370"/>
      <c r="AJ18" s="62">
        <f>SUM(AJ16,AJ17)</f>
        <v>19184000</v>
      </c>
      <c r="AK18" s="24"/>
      <c r="AL18" s="59" t="s">
        <v>6</v>
      </c>
      <c r="AM18" s="368" t="s">
        <v>18</v>
      </c>
      <c r="AN18" s="369"/>
      <c r="AO18" s="369"/>
      <c r="AP18" s="369"/>
      <c r="AQ18" s="370"/>
      <c r="AR18" s="62" t="e">
        <f>SUM(AR16,AR17)</f>
        <v>#REF!</v>
      </c>
    </row>
    <row r="19" spans="1:44" ht="15.75" customHeight="1" x14ac:dyDescent="0.2">
      <c r="B19" s="1"/>
      <c r="C19" s="1"/>
      <c r="D19" s="1"/>
      <c r="E19" s="1"/>
      <c r="F19" s="1"/>
      <c r="G19" s="1"/>
      <c r="H19" s="1"/>
      <c r="I19" s="1"/>
      <c r="J19" s="1"/>
      <c r="M19" s="1"/>
      <c r="N19" s="1"/>
      <c r="O19" s="1"/>
      <c r="P19" s="1"/>
      <c r="Q19" s="1"/>
      <c r="R19" s="1"/>
      <c r="S19" s="1"/>
    </row>
    <row r="20" spans="1:44" s="27" customFormat="1" ht="19" customHeight="1" thickBot="1" x14ac:dyDescent="0.25">
      <c r="B20" s="355"/>
      <c r="C20" s="355"/>
      <c r="D20" s="26"/>
      <c r="E20" s="27" t="s">
        <v>97</v>
      </c>
      <c r="M20" s="26"/>
      <c r="N20" s="27" t="s">
        <v>55</v>
      </c>
      <c r="V20" s="27" t="s">
        <v>56</v>
      </c>
      <c r="AB20" s="29"/>
      <c r="AD20" s="27" t="s">
        <v>57</v>
      </c>
      <c r="AL20" s="27" t="s">
        <v>62</v>
      </c>
    </row>
    <row r="21" spans="1:44" ht="19" customHeight="1" x14ac:dyDescent="0.2">
      <c r="A21" t="s">
        <v>58</v>
      </c>
      <c r="B21" s="356" t="s">
        <v>28</v>
      </c>
      <c r="C21" s="357"/>
      <c r="E21" s="364" t="s">
        <v>1</v>
      </c>
      <c r="F21" s="362"/>
      <c r="G21" s="363"/>
      <c r="H21" s="363"/>
      <c r="I21" s="363"/>
      <c r="J21" s="363"/>
      <c r="K21" s="4" t="s">
        <v>69</v>
      </c>
      <c r="L21" s="13"/>
      <c r="N21" s="521" t="s">
        <v>1</v>
      </c>
      <c r="O21" s="522"/>
      <c r="P21" s="522"/>
      <c r="Q21" s="522"/>
      <c r="R21" s="522"/>
      <c r="S21" s="523"/>
      <c r="T21" s="179" t="s">
        <v>14</v>
      </c>
      <c r="U21" s="13"/>
      <c r="V21" s="524" t="s">
        <v>1</v>
      </c>
      <c r="W21" s="525"/>
      <c r="X21" s="525"/>
      <c r="Y21" s="525"/>
      <c r="Z21" s="525"/>
      <c r="AA21" s="362"/>
      <c r="AB21" s="4" t="s">
        <v>14</v>
      </c>
      <c r="AC21" s="13"/>
      <c r="AD21" s="524" t="s">
        <v>1</v>
      </c>
      <c r="AE21" s="525"/>
      <c r="AF21" s="525"/>
      <c r="AG21" s="525"/>
      <c r="AH21" s="525"/>
      <c r="AI21" s="362"/>
      <c r="AJ21" s="4" t="s">
        <v>14</v>
      </c>
      <c r="AK21" s="13"/>
      <c r="AL21" s="364" t="s">
        <v>1</v>
      </c>
      <c r="AM21" s="362"/>
      <c r="AN21" s="363"/>
      <c r="AO21" s="363"/>
      <c r="AP21" s="363"/>
      <c r="AQ21" s="363"/>
      <c r="AR21" s="4" t="s">
        <v>14</v>
      </c>
    </row>
    <row r="22" spans="1:44" ht="19" customHeight="1" x14ac:dyDescent="0.2">
      <c r="B22" s="358"/>
      <c r="C22" s="359"/>
      <c r="E22" s="54" t="s">
        <v>43</v>
      </c>
      <c r="F22" s="52" t="s">
        <v>7</v>
      </c>
      <c r="G22" s="2" t="s">
        <v>8</v>
      </c>
      <c r="H22" s="2" t="s">
        <v>9</v>
      </c>
      <c r="I22" s="2" t="s">
        <v>10</v>
      </c>
      <c r="J22" s="2" t="s">
        <v>11</v>
      </c>
      <c r="K22" s="5" t="s">
        <v>15</v>
      </c>
      <c r="L22" s="13"/>
      <c r="N22" s="54" t="s">
        <v>43</v>
      </c>
      <c r="O22" s="180" t="s">
        <v>7</v>
      </c>
      <c r="P22" s="181" t="s">
        <v>8</v>
      </c>
      <c r="Q22" s="181" t="s">
        <v>9</v>
      </c>
      <c r="R22" s="181" t="s">
        <v>10</v>
      </c>
      <c r="S22" s="181" t="s">
        <v>11</v>
      </c>
      <c r="T22" s="182" t="s">
        <v>15</v>
      </c>
      <c r="U22" s="13"/>
      <c r="V22" s="54" t="s">
        <v>43</v>
      </c>
      <c r="W22" s="52" t="s">
        <v>7</v>
      </c>
      <c r="X22" s="2" t="s">
        <v>8</v>
      </c>
      <c r="Y22" s="2" t="s">
        <v>9</v>
      </c>
      <c r="Z22" s="2" t="s">
        <v>10</v>
      </c>
      <c r="AA22" s="2" t="s">
        <v>11</v>
      </c>
      <c r="AB22" s="5" t="s">
        <v>15</v>
      </c>
      <c r="AC22" s="13"/>
      <c r="AD22" s="54" t="s">
        <v>43</v>
      </c>
      <c r="AE22" s="52" t="s">
        <v>7</v>
      </c>
      <c r="AF22" s="2" t="s">
        <v>8</v>
      </c>
      <c r="AG22" s="2" t="s">
        <v>9</v>
      </c>
      <c r="AH22" s="2" t="s">
        <v>10</v>
      </c>
      <c r="AI22" s="2" t="s">
        <v>11</v>
      </c>
      <c r="AJ22" s="5" t="s">
        <v>15</v>
      </c>
      <c r="AK22" s="13"/>
      <c r="AL22" s="54" t="s">
        <v>43</v>
      </c>
      <c r="AM22" s="52" t="s">
        <v>7</v>
      </c>
      <c r="AN22" s="2" t="s">
        <v>8</v>
      </c>
      <c r="AO22" s="2" t="s">
        <v>9</v>
      </c>
      <c r="AP22" s="2" t="s">
        <v>10</v>
      </c>
      <c r="AQ22" s="2" t="s">
        <v>11</v>
      </c>
      <c r="AR22" s="5" t="s">
        <v>15</v>
      </c>
    </row>
    <row r="23" spans="1:44" ht="19" customHeight="1" x14ac:dyDescent="0.2">
      <c r="B23" s="360"/>
      <c r="C23" s="361"/>
      <c r="E23" s="89">
        <v>64800</v>
      </c>
      <c r="F23" s="90">
        <v>55300</v>
      </c>
      <c r="G23" s="90">
        <v>48700</v>
      </c>
      <c r="H23" s="90">
        <v>40600</v>
      </c>
      <c r="I23" s="90">
        <v>32700</v>
      </c>
      <c r="J23" s="90">
        <v>27900</v>
      </c>
      <c r="K23" s="8" t="s">
        <v>16</v>
      </c>
      <c r="L23" s="14"/>
      <c r="N23" s="89">
        <v>64800</v>
      </c>
      <c r="O23" s="90">
        <v>55300</v>
      </c>
      <c r="P23" s="90">
        <v>48700</v>
      </c>
      <c r="Q23" s="90">
        <v>40600</v>
      </c>
      <c r="R23" s="90">
        <v>32700</v>
      </c>
      <c r="S23" s="90">
        <v>27900</v>
      </c>
      <c r="T23" s="183" t="s">
        <v>16</v>
      </c>
      <c r="U23" s="14"/>
      <c r="V23" s="89">
        <v>64800</v>
      </c>
      <c r="W23" s="90">
        <v>55300</v>
      </c>
      <c r="X23" s="90">
        <v>48700</v>
      </c>
      <c r="Y23" s="90">
        <v>40600</v>
      </c>
      <c r="Z23" s="90">
        <v>32700</v>
      </c>
      <c r="AA23" s="90">
        <v>27900</v>
      </c>
      <c r="AB23" s="8" t="s">
        <v>16</v>
      </c>
      <c r="AC23" s="14"/>
      <c r="AD23" s="89">
        <v>64800</v>
      </c>
      <c r="AE23" s="90">
        <v>55300</v>
      </c>
      <c r="AF23" s="90">
        <v>48700</v>
      </c>
      <c r="AG23" s="90">
        <v>40600</v>
      </c>
      <c r="AH23" s="90">
        <v>32700</v>
      </c>
      <c r="AI23" s="90">
        <v>27900</v>
      </c>
      <c r="AJ23" s="8" t="s">
        <v>16</v>
      </c>
      <c r="AK23" s="14"/>
      <c r="AL23" s="6">
        <v>60400</v>
      </c>
      <c r="AM23" s="53">
        <v>51200</v>
      </c>
      <c r="AN23" s="7">
        <v>45500</v>
      </c>
      <c r="AO23" s="7">
        <v>37200</v>
      </c>
      <c r="AP23" s="7">
        <v>30000</v>
      </c>
      <c r="AQ23" s="7">
        <v>25400</v>
      </c>
      <c r="AR23" s="8" t="s">
        <v>16</v>
      </c>
    </row>
    <row r="24" spans="1:44" ht="19" customHeight="1" x14ac:dyDescent="0.2">
      <c r="B24" s="526" t="s">
        <v>72</v>
      </c>
      <c r="C24" s="514"/>
      <c r="E24" s="44" t="s">
        <v>70</v>
      </c>
      <c r="F24" s="110" t="s">
        <v>70</v>
      </c>
      <c r="G24" s="110">
        <v>0.5</v>
      </c>
      <c r="H24" s="110">
        <v>0.5</v>
      </c>
      <c r="I24" s="110" t="s">
        <v>70</v>
      </c>
      <c r="J24" s="110" t="s">
        <v>70</v>
      </c>
      <c r="K24" s="116">
        <v>1</v>
      </c>
      <c r="L24" s="3"/>
      <c r="N24" s="44" t="s">
        <v>70</v>
      </c>
      <c r="O24" s="110">
        <v>0.5</v>
      </c>
      <c r="P24" s="110">
        <v>1</v>
      </c>
      <c r="Q24" s="110" t="s">
        <v>70</v>
      </c>
      <c r="R24" s="110" t="s">
        <v>70</v>
      </c>
      <c r="S24" s="110" t="s">
        <v>70</v>
      </c>
      <c r="T24" s="116">
        <v>1.5</v>
      </c>
      <c r="U24" s="3"/>
      <c r="V24" s="44" t="s">
        <v>70</v>
      </c>
      <c r="W24" s="110">
        <v>1.5</v>
      </c>
      <c r="X24" s="110">
        <v>3</v>
      </c>
      <c r="Y24" s="140">
        <v>3</v>
      </c>
      <c r="Z24" s="110" t="s">
        <v>70</v>
      </c>
      <c r="AA24" s="110" t="s">
        <v>70</v>
      </c>
      <c r="AB24" s="116">
        <v>7.5</v>
      </c>
      <c r="AC24" s="3"/>
      <c r="AD24" s="44" t="s">
        <v>70</v>
      </c>
      <c r="AE24" s="110" t="s">
        <v>70</v>
      </c>
      <c r="AF24" s="110">
        <v>0.5</v>
      </c>
      <c r="AG24" s="110">
        <v>0.5</v>
      </c>
      <c r="AH24" s="110" t="s">
        <v>70</v>
      </c>
      <c r="AI24" s="110" t="s">
        <v>70</v>
      </c>
      <c r="AJ24" s="116">
        <v>1</v>
      </c>
      <c r="AK24" s="3"/>
      <c r="AL24" s="44" t="e">
        <f>IF(#REF!=0,"",#REF!)</f>
        <v>#REF!</v>
      </c>
      <c r="AM24" s="44">
        <v>6</v>
      </c>
      <c r="AN24" s="44" t="e">
        <f>IF(#REF!=0,"",#REF!)</f>
        <v>#REF!</v>
      </c>
      <c r="AO24" s="44">
        <v>19</v>
      </c>
      <c r="AP24" s="44" t="e">
        <f>IF(#REF!=0,"",#REF!)</f>
        <v>#REF!</v>
      </c>
      <c r="AQ24" s="44" t="e">
        <f>IF(#REF!=0,"",#REF!)</f>
        <v>#REF!</v>
      </c>
      <c r="AR24" s="42" t="e">
        <f t="shared" ref="AR24:AR39" si="0">SUM(AL24:AQ24)</f>
        <v>#REF!</v>
      </c>
    </row>
    <row r="25" spans="1:44" ht="19" customHeight="1" x14ac:dyDescent="0.2">
      <c r="B25" s="515"/>
      <c r="C25" s="516"/>
      <c r="E25" s="45">
        <v>0</v>
      </c>
      <c r="F25" s="111">
        <v>0</v>
      </c>
      <c r="G25" s="111">
        <v>24350</v>
      </c>
      <c r="H25" s="111">
        <v>20300</v>
      </c>
      <c r="I25" s="111">
        <v>0</v>
      </c>
      <c r="J25" s="111">
        <v>0</v>
      </c>
      <c r="K25" s="117">
        <v>44650</v>
      </c>
      <c r="L25" s="15"/>
      <c r="N25" s="45">
        <v>0</v>
      </c>
      <c r="O25" s="111">
        <v>27650</v>
      </c>
      <c r="P25" s="111">
        <v>48700</v>
      </c>
      <c r="Q25" s="111">
        <v>0</v>
      </c>
      <c r="R25" s="111">
        <v>0</v>
      </c>
      <c r="S25" s="111">
        <v>0</v>
      </c>
      <c r="T25" s="117">
        <v>76350</v>
      </c>
      <c r="U25" s="15"/>
      <c r="V25" s="45">
        <v>0</v>
      </c>
      <c r="W25" s="111">
        <v>82950</v>
      </c>
      <c r="X25" s="111">
        <v>146100</v>
      </c>
      <c r="Y25" s="141">
        <v>121800</v>
      </c>
      <c r="Z25" s="111">
        <v>0</v>
      </c>
      <c r="AA25" s="111">
        <v>0</v>
      </c>
      <c r="AB25" s="117">
        <v>350850</v>
      </c>
      <c r="AC25" s="15"/>
      <c r="AD25" s="45">
        <v>0</v>
      </c>
      <c r="AE25" s="111">
        <v>0</v>
      </c>
      <c r="AF25" s="111">
        <v>24350</v>
      </c>
      <c r="AG25" s="111">
        <v>20300</v>
      </c>
      <c r="AH25" s="111">
        <v>0</v>
      </c>
      <c r="AI25" s="111">
        <v>0</v>
      </c>
      <c r="AJ25" s="117">
        <v>44650</v>
      </c>
      <c r="AK25" s="15"/>
      <c r="AL25" s="45" t="e">
        <f t="shared" ref="AL25:AQ25" si="1">IF(AL24="",0,AL24*AL$23)</f>
        <v>#REF!</v>
      </c>
      <c r="AM25" s="45">
        <f t="shared" si="1"/>
        <v>307200</v>
      </c>
      <c r="AN25" s="45" t="e">
        <f t="shared" si="1"/>
        <v>#REF!</v>
      </c>
      <c r="AO25" s="45">
        <f t="shared" si="1"/>
        <v>706800</v>
      </c>
      <c r="AP25" s="45" t="e">
        <f t="shared" si="1"/>
        <v>#REF!</v>
      </c>
      <c r="AQ25" s="45" t="e">
        <f t="shared" si="1"/>
        <v>#REF!</v>
      </c>
      <c r="AR25" s="43" t="e">
        <f t="shared" si="0"/>
        <v>#REF!</v>
      </c>
    </row>
    <row r="26" spans="1:44" ht="19" customHeight="1" x14ac:dyDescent="0.2">
      <c r="B26" s="375" t="s">
        <v>82</v>
      </c>
      <c r="C26" s="514"/>
      <c r="D26" s="18"/>
      <c r="E26" s="44" t="s">
        <v>70</v>
      </c>
      <c r="F26" s="110">
        <v>1.5</v>
      </c>
      <c r="G26" s="110">
        <v>3</v>
      </c>
      <c r="H26" s="110">
        <v>3</v>
      </c>
      <c r="I26" s="110" t="s">
        <v>70</v>
      </c>
      <c r="J26" s="110" t="s">
        <v>70</v>
      </c>
      <c r="K26" s="116">
        <v>7.5</v>
      </c>
      <c r="L26" s="3"/>
      <c r="M26" s="18"/>
      <c r="N26" s="44" t="s">
        <v>70</v>
      </c>
      <c r="O26" s="110">
        <v>2</v>
      </c>
      <c r="P26" s="110">
        <v>6</v>
      </c>
      <c r="Q26" s="110" t="s">
        <v>70</v>
      </c>
      <c r="R26" s="110">
        <v>6</v>
      </c>
      <c r="S26" s="110">
        <v>2</v>
      </c>
      <c r="T26" s="116">
        <v>16</v>
      </c>
      <c r="U26" s="3"/>
      <c r="V26" s="44" t="s">
        <v>70</v>
      </c>
      <c r="W26" s="110">
        <v>1</v>
      </c>
      <c r="X26" s="110">
        <v>2</v>
      </c>
      <c r="Y26" s="140">
        <v>4</v>
      </c>
      <c r="Z26" s="110">
        <v>8</v>
      </c>
      <c r="AA26" s="110" t="s">
        <v>70</v>
      </c>
      <c r="AB26" s="116">
        <v>15</v>
      </c>
      <c r="AC26" s="3"/>
      <c r="AD26" s="44" t="s">
        <v>70</v>
      </c>
      <c r="AE26" s="110">
        <v>1.5</v>
      </c>
      <c r="AF26" s="110">
        <v>3</v>
      </c>
      <c r="AG26" s="110">
        <v>3</v>
      </c>
      <c r="AH26" s="110" t="s">
        <v>70</v>
      </c>
      <c r="AI26" s="110" t="s">
        <v>70</v>
      </c>
      <c r="AJ26" s="116">
        <v>7.5</v>
      </c>
      <c r="AK26" s="3"/>
      <c r="AL26" s="44" t="e">
        <f>IF(#REF!=0,"",#REF!)</f>
        <v>#REF!</v>
      </c>
      <c r="AM26" s="44">
        <v>2</v>
      </c>
      <c r="AN26" s="44" t="e">
        <f>IF(#REF!=0,"",#REF!)</f>
        <v>#REF!</v>
      </c>
      <c r="AO26" s="44">
        <v>5</v>
      </c>
      <c r="AP26" s="44" t="e">
        <f>IF(#REF!=0,"",#REF!)</f>
        <v>#REF!</v>
      </c>
      <c r="AQ26" s="44" t="e">
        <f>IF(#REF!=0,"",#REF!)</f>
        <v>#REF!</v>
      </c>
      <c r="AR26" s="42" t="e">
        <f t="shared" si="0"/>
        <v>#REF!</v>
      </c>
    </row>
    <row r="27" spans="1:44" ht="19" customHeight="1" x14ac:dyDescent="0.2">
      <c r="B27" s="515"/>
      <c r="C27" s="516"/>
      <c r="D27" s="18"/>
      <c r="E27" s="45">
        <v>0</v>
      </c>
      <c r="F27" s="111">
        <v>82950</v>
      </c>
      <c r="G27" s="111">
        <v>146100</v>
      </c>
      <c r="H27" s="111">
        <v>121800</v>
      </c>
      <c r="I27" s="111">
        <v>0</v>
      </c>
      <c r="J27" s="111">
        <v>0</v>
      </c>
      <c r="K27" s="117">
        <v>350850</v>
      </c>
      <c r="L27" s="15"/>
      <c r="M27" s="18"/>
      <c r="N27" s="45">
        <v>0</v>
      </c>
      <c r="O27" s="111">
        <v>110600</v>
      </c>
      <c r="P27" s="111">
        <v>292200</v>
      </c>
      <c r="Q27" s="111">
        <v>0</v>
      </c>
      <c r="R27" s="111">
        <v>196200</v>
      </c>
      <c r="S27" s="111">
        <v>55800</v>
      </c>
      <c r="T27" s="117">
        <v>654800</v>
      </c>
      <c r="U27" s="15"/>
      <c r="V27" s="45">
        <v>0</v>
      </c>
      <c r="W27" s="111">
        <v>55300</v>
      </c>
      <c r="X27" s="111">
        <v>97400</v>
      </c>
      <c r="Y27" s="141">
        <v>162400</v>
      </c>
      <c r="Z27" s="111">
        <v>261600</v>
      </c>
      <c r="AA27" s="111">
        <v>0</v>
      </c>
      <c r="AB27" s="117">
        <v>576700</v>
      </c>
      <c r="AC27" s="15"/>
      <c r="AD27" s="45">
        <v>0</v>
      </c>
      <c r="AE27" s="111">
        <v>82950</v>
      </c>
      <c r="AF27" s="111">
        <v>146100</v>
      </c>
      <c r="AG27" s="111">
        <v>121800</v>
      </c>
      <c r="AH27" s="111">
        <v>0</v>
      </c>
      <c r="AI27" s="111">
        <v>0</v>
      </c>
      <c r="AJ27" s="117">
        <v>350850</v>
      </c>
      <c r="AK27" s="15"/>
      <c r="AL27" s="45" t="e">
        <f t="shared" ref="AL27:AQ27" si="2">IF(AL26="",0,AL26*AL$23)</f>
        <v>#REF!</v>
      </c>
      <c r="AM27" s="45">
        <f t="shared" si="2"/>
        <v>102400</v>
      </c>
      <c r="AN27" s="45" t="e">
        <f t="shared" si="2"/>
        <v>#REF!</v>
      </c>
      <c r="AO27" s="45">
        <f t="shared" si="2"/>
        <v>186000</v>
      </c>
      <c r="AP27" s="45" t="e">
        <f t="shared" si="2"/>
        <v>#REF!</v>
      </c>
      <c r="AQ27" s="45" t="e">
        <f t="shared" si="2"/>
        <v>#REF!</v>
      </c>
      <c r="AR27" s="43" t="e">
        <f t="shared" si="0"/>
        <v>#REF!</v>
      </c>
    </row>
    <row r="28" spans="1:44" ht="19" customHeight="1" x14ac:dyDescent="0.2">
      <c r="B28" s="375" t="s">
        <v>83</v>
      </c>
      <c r="C28" s="514"/>
      <c r="D28" s="18"/>
      <c r="E28" s="44" t="s">
        <v>70</v>
      </c>
      <c r="F28" s="110">
        <v>1.5</v>
      </c>
      <c r="G28" s="110">
        <v>3</v>
      </c>
      <c r="H28" s="110">
        <v>3</v>
      </c>
      <c r="I28" s="110">
        <v>6</v>
      </c>
      <c r="J28" s="110">
        <v>9</v>
      </c>
      <c r="K28" s="116">
        <v>22.5</v>
      </c>
      <c r="L28" s="3"/>
      <c r="M28" s="18"/>
      <c r="N28" s="44" t="s">
        <v>70</v>
      </c>
      <c r="O28" s="110">
        <v>1.5</v>
      </c>
      <c r="P28" s="110">
        <v>4.5</v>
      </c>
      <c r="Q28" s="110" t="s">
        <v>70</v>
      </c>
      <c r="R28" s="110">
        <v>4.5</v>
      </c>
      <c r="S28" s="110">
        <v>4.5</v>
      </c>
      <c r="T28" s="116">
        <v>15</v>
      </c>
      <c r="U28" s="3"/>
      <c r="V28" s="44" t="s">
        <v>70</v>
      </c>
      <c r="W28" s="110">
        <v>1</v>
      </c>
      <c r="X28" s="110">
        <v>3.5</v>
      </c>
      <c r="Y28" s="140">
        <v>7</v>
      </c>
      <c r="Z28" s="110">
        <v>12</v>
      </c>
      <c r="AA28" s="110">
        <v>15</v>
      </c>
      <c r="AB28" s="116">
        <v>38.5</v>
      </c>
      <c r="AC28" s="3"/>
      <c r="AD28" s="44" t="s">
        <v>70</v>
      </c>
      <c r="AE28" s="110">
        <v>1.5</v>
      </c>
      <c r="AF28" s="110">
        <v>3</v>
      </c>
      <c r="AG28" s="110">
        <v>3</v>
      </c>
      <c r="AH28" s="110">
        <v>6</v>
      </c>
      <c r="AI28" s="110">
        <v>9</v>
      </c>
      <c r="AJ28" s="116">
        <v>22.5</v>
      </c>
      <c r="AK28" s="3"/>
      <c r="AL28" s="44" t="e">
        <f>IF(#REF!=0,"",#REF!)</f>
        <v>#REF!</v>
      </c>
      <c r="AM28" s="44">
        <v>3</v>
      </c>
      <c r="AN28" s="44" t="e">
        <f>IF(#REF!=0,"",#REF!)</f>
        <v>#REF!</v>
      </c>
      <c r="AO28" s="44">
        <v>15.5</v>
      </c>
      <c r="AP28" s="44" t="e">
        <f>IF(#REF!=0,"",#REF!)</f>
        <v>#REF!</v>
      </c>
      <c r="AQ28" s="44" t="e">
        <f>IF(#REF!=0,"",#REF!)</f>
        <v>#REF!</v>
      </c>
      <c r="AR28" s="42" t="e">
        <f t="shared" si="0"/>
        <v>#REF!</v>
      </c>
    </row>
    <row r="29" spans="1:44" ht="19" customHeight="1" x14ac:dyDescent="0.2">
      <c r="B29" s="515"/>
      <c r="C29" s="516"/>
      <c r="D29" s="18"/>
      <c r="E29" s="45">
        <v>0</v>
      </c>
      <c r="F29" s="111">
        <v>82950</v>
      </c>
      <c r="G29" s="111">
        <v>146100</v>
      </c>
      <c r="H29" s="111">
        <v>121800</v>
      </c>
      <c r="I29" s="111">
        <v>196200</v>
      </c>
      <c r="J29" s="111">
        <v>251100</v>
      </c>
      <c r="K29" s="117">
        <v>798150</v>
      </c>
      <c r="L29" s="15"/>
      <c r="M29" s="18"/>
      <c r="N29" s="45">
        <v>0</v>
      </c>
      <c r="O29" s="111">
        <v>82950</v>
      </c>
      <c r="P29" s="111">
        <v>219150</v>
      </c>
      <c r="Q29" s="111">
        <v>0</v>
      </c>
      <c r="R29" s="111">
        <v>147150</v>
      </c>
      <c r="S29" s="111">
        <v>125550</v>
      </c>
      <c r="T29" s="117">
        <v>574800</v>
      </c>
      <c r="U29" s="15"/>
      <c r="V29" s="45">
        <v>0</v>
      </c>
      <c r="W29" s="111">
        <v>55300</v>
      </c>
      <c r="X29" s="111">
        <v>170450</v>
      </c>
      <c r="Y29" s="141">
        <v>284200</v>
      </c>
      <c r="Z29" s="111">
        <v>392400</v>
      </c>
      <c r="AA29" s="111">
        <v>418500</v>
      </c>
      <c r="AB29" s="117">
        <v>1320850</v>
      </c>
      <c r="AC29" s="15"/>
      <c r="AD29" s="45">
        <v>0</v>
      </c>
      <c r="AE29" s="111">
        <v>82950</v>
      </c>
      <c r="AF29" s="111">
        <v>146100</v>
      </c>
      <c r="AG29" s="111">
        <v>121800</v>
      </c>
      <c r="AH29" s="111">
        <v>196200</v>
      </c>
      <c r="AI29" s="111">
        <v>251100</v>
      </c>
      <c r="AJ29" s="117">
        <v>798150</v>
      </c>
      <c r="AK29" s="15"/>
      <c r="AL29" s="45" t="e">
        <f t="shared" ref="AL29:AQ29" si="3">IF(AL28="",0,AL28*AL$23)</f>
        <v>#REF!</v>
      </c>
      <c r="AM29" s="45">
        <f t="shared" si="3"/>
        <v>153600</v>
      </c>
      <c r="AN29" s="45" t="e">
        <f t="shared" si="3"/>
        <v>#REF!</v>
      </c>
      <c r="AO29" s="45">
        <f t="shared" si="3"/>
        <v>576600</v>
      </c>
      <c r="AP29" s="45" t="e">
        <f t="shared" si="3"/>
        <v>#REF!</v>
      </c>
      <c r="AQ29" s="45" t="e">
        <f t="shared" si="3"/>
        <v>#REF!</v>
      </c>
      <c r="AR29" s="43" t="e">
        <f t="shared" si="0"/>
        <v>#REF!</v>
      </c>
    </row>
    <row r="30" spans="1:44" ht="19" customHeight="1" x14ac:dyDescent="0.2">
      <c r="B30" s="375" t="s">
        <v>84</v>
      </c>
      <c r="C30" s="514"/>
      <c r="D30" s="18"/>
      <c r="E30" s="44" t="s">
        <v>70</v>
      </c>
      <c r="F30" s="110">
        <v>1.5</v>
      </c>
      <c r="G30" s="110">
        <v>3</v>
      </c>
      <c r="H30" s="110">
        <v>6</v>
      </c>
      <c r="I30" s="110">
        <v>9</v>
      </c>
      <c r="J30" s="110">
        <v>9</v>
      </c>
      <c r="K30" s="116">
        <v>28.5</v>
      </c>
      <c r="L30" s="3"/>
      <c r="M30" s="18"/>
      <c r="N30" s="44" t="s">
        <v>70</v>
      </c>
      <c r="O30" s="110">
        <v>3.5</v>
      </c>
      <c r="P30" s="110">
        <v>10.5</v>
      </c>
      <c r="Q30" s="110" t="s">
        <v>70</v>
      </c>
      <c r="R30" s="110">
        <v>10.5</v>
      </c>
      <c r="S30" s="110">
        <v>10.5</v>
      </c>
      <c r="T30" s="116">
        <v>35</v>
      </c>
      <c r="U30" s="3"/>
      <c r="V30" s="44" t="s">
        <v>70</v>
      </c>
      <c r="W30" s="110" t="s">
        <v>70</v>
      </c>
      <c r="X30" s="110">
        <v>1.5</v>
      </c>
      <c r="Y30" s="140">
        <v>2.5</v>
      </c>
      <c r="Z30" s="110">
        <v>5</v>
      </c>
      <c r="AA30" s="110">
        <v>5</v>
      </c>
      <c r="AB30" s="116">
        <v>14</v>
      </c>
      <c r="AC30" s="3"/>
      <c r="AD30" s="44" t="s">
        <v>70</v>
      </c>
      <c r="AE30" s="110">
        <v>1.5</v>
      </c>
      <c r="AF30" s="110">
        <v>3</v>
      </c>
      <c r="AG30" s="110">
        <v>6</v>
      </c>
      <c r="AH30" s="110">
        <v>9</v>
      </c>
      <c r="AI30" s="110">
        <v>9</v>
      </c>
      <c r="AJ30" s="116">
        <v>28.5</v>
      </c>
      <c r="AK30" s="3"/>
      <c r="AL30" s="44" t="e">
        <f>IF(#REF!=0,"",#REF!)</f>
        <v>#REF!</v>
      </c>
      <c r="AM30" s="44">
        <v>1</v>
      </c>
      <c r="AN30" s="44" t="e">
        <f>IF(#REF!=0,"",#REF!)</f>
        <v>#REF!</v>
      </c>
      <c r="AO30" s="44">
        <v>10</v>
      </c>
      <c r="AP30" s="44" t="e">
        <f>IF(#REF!=0,"",#REF!)</f>
        <v>#REF!</v>
      </c>
      <c r="AQ30" s="44" t="e">
        <f>IF(#REF!=0,"",#REF!)</f>
        <v>#REF!</v>
      </c>
      <c r="AR30" s="42" t="e">
        <f t="shared" si="0"/>
        <v>#REF!</v>
      </c>
    </row>
    <row r="31" spans="1:44" ht="19" customHeight="1" x14ac:dyDescent="0.2">
      <c r="B31" s="515"/>
      <c r="C31" s="516"/>
      <c r="D31" s="18"/>
      <c r="E31" s="45">
        <v>0</v>
      </c>
      <c r="F31" s="111">
        <v>82950</v>
      </c>
      <c r="G31" s="111">
        <v>146100</v>
      </c>
      <c r="H31" s="111">
        <v>243600</v>
      </c>
      <c r="I31" s="111">
        <v>294300</v>
      </c>
      <c r="J31" s="111">
        <v>251100</v>
      </c>
      <c r="K31" s="117">
        <v>1018050</v>
      </c>
      <c r="L31" s="15"/>
      <c r="M31" s="18"/>
      <c r="N31" s="45">
        <v>0</v>
      </c>
      <c r="O31" s="111">
        <v>193550</v>
      </c>
      <c r="P31" s="111">
        <v>511350</v>
      </c>
      <c r="Q31" s="111">
        <v>0</v>
      </c>
      <c r="R31" s="111">
        <v>343350</v>
      </c>
      <c r="S31" s="111">
        <v>292950</v>
      </c>
      <c r="T31" s="117">
        <v>1341200</v>
      </c>
      <c r="U31" s="15"/>
      <c r="V31" s="45">
        <v>0</v>
      </c>
      <c r="W31" s="111">
        <v>0</v>
      </c>
      <c r="X31" s="111">
        <v>73050</v>
      </c>
      <c r="Y31" s="141">
        <v>101500</v>
      </c>
      <c r="Z31" s="111">
        <v>163500</v>
      </c>
      <c r="AA31" s="111">
        <v>139500</v>
      </c>
      <c r="AB31" s="117">
        <v>477550</v>
      </c>
      <c r="AC31" s="15"/>
      <c r="AD31" s="45">
        <v>0</v>
      </c>
      <c r="AE31" s="111">
        <v>82950</v>
      </c>
      <c r="AF31" s="111">
        <v>146100</v>
      </c>
      <c r="AG31" s="111">
        <v>243600</v>
      </c>
      <c r="AH31" s="111">
        <v>294300</v>
      </c>
      <c r="AI31" s="111">
        <v>251100</v>
      </c>
      <c r="AJ31" s="117">
        <v>1018050</v>
      </c>
      <c r="AK31" s="15"/>
      <c r="AL31" s="45" t="e">
        <f t="shared" ref="AL31:AQ31" si="4">IF(AL30="",0,AL30*AL$23)</f>
        <v>#REF!</v>
      </c>
      <c r="AM31" s="45">
        <f t="shared" si="4"/>
        <v>51200</v>
      </c>
      <c r="AN31" s="45" t="e">
        <f t="shared" si="4"/>
        <v>#REF!</v>
      </c>
      <c r="AO31" s="45">
        <f t="shared" si="4"/>
        <v>372000</v>
      </c>
      <c r="AP31" s="45" t="e">
        <f t="shared" si="4"/>
        <v>#REF!</v>
      </c>
      <c r="AQ31" s="45" t="e">
        <f t="shared" si="4"/>
        <v>#REF!</v>
      </c>
      <c r="AR31" s="43" t="e">
        <f t="shared" si="0"/>
        <v>#REF!</v>
      </c>
    </row>
    <row r="32" spans="1:44" ht="19" customHeight="1" x14ac:dyDescent="0.2">
      <c r="B32" s="375" t="s">
        <v>85</v>
      </c>
      <c r="C32" s="514"/>
      <c r="D32" s="18"/>
      <c r="E32" s="44" t="s">
        <v>70</v>
      </c>
      <c r="F32" s="110">
        <v>1</v>
      </c>
      <c r="G32" s="110">
        <v>2</v>
      </c>
      <c r="H32" s="110">
        <v>3</v>
      </c>
      <c r="I32" s="110">
        <v>3</v>
      </c>
      <c r="J32" s="110" t="s">
        <v>70</v>
      </c>
      <c r="K32" s="116">
        <v>9</v>
      </c>
      <c r="L32" s="3"/>
      <c r="M32" s="18"/>
      <c r="N32" s="44" t="s">
        <v>70</v>
      </c>
      <c r="O32" s="110">
        <v>1</v>
      </c>
      <c r="P32" s="110">
        <v>3</v>
      </c>
      <c r="Q32" s="110" t="s">
        <v>70</v>
      </c>
      <c r="R32" s="110">
        <v>3</v>
      </c>
      <c r="S32" s="110">
        <v>3</v>
      </c>
      <c r="T32" s="116">
        <v>10</v>
      </c>
      <c r="U32" s="3"/>
      <c r="V32" s="44" t="s">
        <v>70</v>
      </c>
      <c r="W32" s="110">
        <v>1</v>
      </c>
      <c r="X32" s="110">
        <v>4</v>
      </c>
      <c r="Y32" s="140">
        <v>8</v>
      </c>
      <c r="Z32" s="110">
        <v>10</v>
      </c>
      <c r="AA32" s="110" t="s">
        <v>70</v>
      </c>
      <c r="AB32" s="116">
        <v>23</v>
      </c>
      <c r="AC32" s="3"/>
      <c r="AD32" s="44" t="s">
        <v>70</v>
      </c>
      <c r="AE32" s="110">
        <v>1</v>
      </c>
      <c r="AF32" s="110">
        <v>2</v>
      </c>
      <c r="AG32" s="110">
        <v>3</v>
      </c>
      <c r="AH32" s="110">
        <v>3</v>
      </c>
      <c r="AI32" s="110" t="s">
        <v>70</v>
      </c>
      <c r="AJ32" s="116">
        <v>9</v>
      </c>
      <c r="AK32" s="3"/>
      <c r="AL32" s="44" t="e">
        <f>IF(#REF!=0,"",#REF!)</f>
        <v>#REF!</v>
      </c>
      <c r="AM32" s="44">
        <v>6.5</v>
      </c>
      <c r="AN32" s="44" t="e">
        <f>IF(#REF!=0,"",#REF!)</f>
        <v>#REF!</v>
      </c>
      <c r="AO32" s="44">
        <v>32</v>
      </c>
      <c r="AP32" s="44" t="e">
        <f>IF(#REF!=0,"",#REF!)</f>
        <v>#REF!</v>
      </c>
      <c r="AQ32" s="44" t="e">
        <f>IF(#REF!=0,"",#REF!)</f>
        <v>#REF!</v>
      </c>
      <c r="AR32" s="42" t="e">
        <f t="shared" si="0"/>
        <v>#REF!</v>
      </c>
    </row>
    <row r="33" spans="2:44" ht="19" customHeight="1" x14ac:dyDescent="0.2">
      <c r="B33" s="515"/>
      <c r="C33" s="516"/>
      <c r="D33" s="18"/>
      <c r="E33" s="45">
        <v>0</v>
      </c>
      <c r="F33" s="111">
        <v>55300</v>
      </c>
      <c r="G33" s="111">
        <v>97400</v>
      </c>
      <c r="H33" s="111">
        <v>121800</v>
      </c>
      <c r="I33" s="111">
        <v>98100</v>
      </c>
      <c r="J33" s="111">
        <v>0</v>
      </c>
      <c r="K33" s="117">
        <v>372600</v>
      </c>
      <c r="L33" s="15"/>
      <c r="M33" s="18"/>
      <c r="N33" s="45">
        <v>0</v>
      </c>
      <c r="O33" s="111">
        <v>55300</v>
      </c>
      <c r="P33" s="111">
        <v>146100</v>
      </c>
      <c r="Q33" s="111">
        <v>0</v>
      </c>
      <c r="R33" s="111">
        <v>98100</v>
      </c>
      <c r="S33" s="111">
        <v>83700</v>
      </c>
      <c r="T33" s="117">
        <v>383200</v>
      </c>
      <c r="U33" s="15"/>
      <c r="V33" s="45">
        <v>0</v>
      </c>
      <c r="W33" s="111">
        <v>55300</v>
      </c>
      <c r="X33" s="111">
        <v>194800</v>
      </c>
      <c r="Y33" s="141">
        <v>324800</v>
      </c>
      <c r="Z33" s="111">
        <v>327000</v>
      </c>
      <c r="AA33" s="111">
        <v>0</v>
      </c>
      <c r="AB33" s="117">
        <v>901900</v>
      </c>
      <c r="AC33" s="15"/>
      <c r="AD33" s="45">
        <v>0</v>
      </c>
      <c r="AE33" s="111">
        <v>55300</v>
      </c>
      <c r="AF33" s="111">
        <v>97400</v>
      </c>
      <c r="AG33" s="111">
        <v>121800</v>
      </c>
      <c r="AH33" s="111">
        <v>98100</v>
      </c>
      <c r="AI33" s="111">
        <v>0</v>
      </c>
      <c r="AJ33" s="117">
        <v>372600</v>
      </c>
      <c r="AK33" s="15"/>
      <c r="AL33" s="45" t="e">
        <f t="shared" ref="AL33:AQ33" si="5">IF(AL32="",0,AL32*AL$23)</f>
        <v>#REF!</v>
      </c>
      <c r="AM33" s="45">
        <f t="shared" si="5"/>
        <v>332800</v>
      </c>
      <c r="AN33" s="45" t="e">
        <f t="shared" si="5"/>
        <v>#REF!</v>
      </c>
      <c r="AO33" s="45">
        <f t="shared" si="5"/>
        <v>1190400</v>
      </c>
      <c r="AP33" s="45" t="e">
        <f t="shared" si="5"/>
        <v>#REF!</v>
      </c>
      <c r="AQ33" s="45" t="e">
        <f t="shared" si="5"/>
        <v>#REF!</v>
      </c>
      <c r="AR33" s="43" t="e">
        <f t="shared" si="0"/>
        <v>#REF!</v>
      </c>
    </row>
    <row r="34" spans="2:44" ht="19" customHeight="1" x14ac:dyDescent="0.2">
      <c r="B34" s="375" t="s">
        <v>86</v>
      </c>
      <c r="C34" s="514"/>
      <c r="D34" s="18"/>
      <c r="E34" s="44" t="s">
        <v>70</v>
      </c>
      <c r="F34" s="110">
        <v>1.5</v>
      </c>
      <c r="G34" s="110">
        <v>3.5</v>
      </c>
      <c r="H34" s="110">
        <v>4</v>
      </c>
      <c r="I34" s="110">
        <v>8</v>
      </c>
      <c r="J34" s="110">
        <v>13</v>
      </c>
      <c r="K34" s="116">
        <v>30</v>
      </c>
      <c r="L34" s="3"/>
      <c r="M34" s="18"/>
      <c r="N34" s="44" t="s">
        <v>70</v>
      </c>
      <c r="O34" s="110">
        <v>7</v>
      </c>
      <c r="P34" s="110">
        <v>19</v>
      </c>
      <c r="Q34" s="110" t="s">
        <v>70</v>
      </c>
      <c r="R34" s="110">
        <v>20</v>
      </c>
      <c r="S34" s="110">
        <v>18</v>
      </c>
      <c r="T34" s="116">
        <v>64</v>
      </c>
      <c r="U34" s="3"/>
      <c r="V34" s="44" t="s">
        <v>70</v>
      </c>
      <c r="W34" s="110">
        <v>0.5</v>
      </c>
      <c r="X34" s="110">
        <v>2</v>
      </c>
      <c r="Y34" s="140">
        <v>4.5</v>
      </c>
      <c r="Z34" s="110" t="s">
        <v>70</v>
      </c>
      <c r="AA34" s="110" t="s">
        <v>70</v>
      </c>
      <c r="AB34" s="116">
        <v>7</v>
      </c>
      <c r="AC34" s="3"/>
      <c r="AD34" s="44" t="s">
        <v>70</v>
      </c>
      <c r="AE34" s="110">
        <v>1.5</v>
      </c>
      <c r="AF34" s="110">
        <v>3.5</v>
      </c>
      <c r="AG34" s="110">
        <v>4</v>
      </c>
      <c r="AH34" s="110">
        <v>8</v>
      </c>
      <c r="AI34" s="110">
        <v>13</v>
      </c>
      <c r="AJ34" s="116">
        <v>30</v>
      </c>
      <c r="AK34" s="3"/>
      <c r="AL34" s="44" t="e">
        <f>IF(#REF!=0,"",#REF!)</f>
        <v>#REF!</v>
      </c>
      <c r="AM34" s="44">
        <v>1</v>
      </c>
      <c r="AN34" s="44" t="e">
        <f>IF(#REF!=0,"",#REF!)</f>
        <v>#REF!</v>
      </c>
      <c r="AO34" s="44">
        <v>2</v>
      </c>
      <c r="AP34" s="44" t="e">
        <f>IF(#REF!=0,"",#REF!)</f>
        <v>#REF!</v>
      </c>
      <c r="AQ34" s="44" t="e">
        <f>IF(#REF!=0,"",#REF!)</f>
        <v>#REF!</v>
      </c>
      <c r="AR34" s="42" t="e">
        <f t="shared" si="0"/>
        <v>#REF!</v>
      </c>
    </row>
    <row r="35" spans="2:44" ht="19" customHeight="1" x14ac:dyDescent="0.2">
      <c r="B35" s="515"/>
      <c r="C35" s="516"/>
      <c r="D35" s="18"/>
      <c r="E35" s="45">
        <v>0</v>
      </c>
      <c r="F35" s="111">
        <v>82950</v>
      </c>
      <c r="G35" s="111">
        <v>170450</v>
      </c>
      <c r="H35" s="111">
        <v>162400</v>
      </c>
      <c r="I35" s="111">
        <v>261600</v>
      </c>
      <c r="J35" s="111">
        <v>362700</v>
      </c>
      <c r="K35" s="117">
        <v>1040100</v>
      </c>
      <c r="L35" s="15"/>
      <c r="M35" s="18"/>
      <c r="N35" s="45">
        <v>0</v>
      </c>
      <c r="O35" s="111">
        <v>387100</v>
      </c>
      <c r="P35" s="111">
        <v>925300</v>
      </c>
      <c r="Q35" s="111">
        <v>0</v>
      </c>
      <c r="R35" s="111">
        <v>654000</v>
      </c>
      <c r="S35" s="111">
        <v>502200</v>
      </c>
      <c r="T35" s="117">
        <v>2468600</v>
      </c>
      <c r="U35" s="15"/>
      <c r="V35" s="45">
        <v>0</v>
      </c>
      <c r="W35" s="111">
        <v>27650</v>
      </c>
      <c r="X35" s="111">
        <v>97400</v>
      </c>
      <c r="Y35" s="141">
        <v>182700</v>
      </c>
      <c r="Z35" s="111">
        <v>0</v>
      </c>
      <c r="AA35" s="111">
        <v>0</v>
      </c>
      <c r="AB35" s="117">
        <v>307750</v>
      </c>
      <c r="AC35" s="15"/>
      <c r="AD35" s="45">
        <v>0</v>
      </c>
      <c r="AE35" s="111">
        <v>82950</v>
      </c>
      <c r="AF35" s="111">
        <v>170450</v>
      </c>
      <c r="AG35" s="111">
        <v>162400</v>
      </c>
      <c r="AH35" s="111">
        <v>261600</v>
      </c>
      <c r="AI35" s="111">
        <v>362700</v>
      </c>
      <c r="AJ35" s="117">
        <v>1040100</v>
      </c>
      <c r="AK35" s="15"/>
      <c r="AL35" s="45" t="e">
        <f t="shared" ref="AL35:AQ35" si="6">IF(AL34="",0,AL34*AL$23)</f>
        <v>#REF!</v>
      </c>
      <c r="AM35" s="45">
        <f t="shared" si="6"/>
        <v>51200</v>
      </c>
      <c r="AN35" s="45" t="e">
        <f t="shared" si="6"/>
        <v>#REF!</v>
      </c>
      <c r="AO35" s="45">
        <f t="shared" si="6"/>
        <v>74400</v>
      </c>
      <c r="AP35" s="45" t="e">
        <f t="shared" si="6"/>
        <v>#REF!</v>
      </c>
      <c r="AQ35" s="45" t="e">
        <f t="shared" si="6"/>
        <v>#REF!</v>
      </c>
      <c r="AR35" s="43" t="e">
        <f t="shared" si="0"/>
        <v>#REF!</v>
      </c>
    </row>
    <row r="36" spans="2:44" ht="19" customHeight="1" x14ac:dyDescent="0.2">
      <c r="B36" s="375" t="s">
        <v>87</v>
      </c>
      <c r="C36" s="514"/>
      <c r="D36" s="18"/>
      <c r="E36" s="44" t="s">
        <v>70</v>
      </c>
      <c r="F36" s="110">
        <v>1</v>
      </c>
      <c r="G36" s="110">
        <v>1</v>
      </c>
      <c r="H36" s="110">
        <v>2</v>
      </c>
      <c r="I36" s="110">
        <v>2</v>
      </c>
      <c r="J36" s="110">
        <v>4</v>
      </c>
      <c r="K36" s="116">
        <v>10</v>
      </c>
      <c r="L36" s="3"/>
      <c r="M36" s="18"/>
      <c r="N36" s="44" t="s">
        <v>70</v>
      </c>
      <c r="O36" s="110">
        <v>1</v>
      </c>
      <c r="P36" s="110">
        <v>2.5</v>
      </c>
      <c r="Q36" s="110" t="s">
        <v>70</v>
      </c>
      <c r="R36" s="110">
        <v>2.5</v>
      </c>
      <c r="S36" s="110">
        <v>4</v>
      </c>
      <c r="T36" s="116">
        <v>10</v>
      </c>
      <c r="U36" s="3"/>
      <c r="V36" s="44" t="s">
        <v>70</v>
      </c>
      <c r="W36" s="110">
        <v>1</v>
      </c>
      <c r="X36" s="110">
        <v>3</v>
      </c>
      <c r="Y36" s="140">
        <v>4</v>
      </c>
      <c r="Z36" s="110">
        <v>8</v>
      </c>
      <c r="AA36" s="110">
        <v>12</v>
      </c>
      <c r="AB36" s="116">
        <v>28</v>
      </c>
      <c r="AC36" s="3"/>
      <c r="AD36" s="44" t="s">
        <v>70</v>
      </c>
      <c r="AE36" s="110">
        <v>1</v>
      </c>
      <c r="AF36" s="110">
        <v>1</v>
      </c>
      <c r="AG36" s="110">
        <v>2</v>
      </c>
      <c r="AH36" s="110">
        <v>2</v>
      </c>
      <c r="AI36" s="110">
        <v>4</v>
      </c>
      <c r="AJ36" s="116">
        <v>10</v>
      </c>
      <c r="AK36" s="3"/>
      <c r="AL36" s="44" t="e">
        <f>IF(#REF!=0,"",#REF!)</f>
        <v>#REF!</v>
      </c>
      <c r="AM36" s="44">
        <v>0.5</v>
      </c>
      <c r="AN36" s="44" t="e">
        <f>IF(#REF!=0,"",#REF!)</f>
        <v>#REF!</v>
      </c>
      <c r="AO36" s="44">
        <v>4</v>
      </c>
      <c r="AP36" s="44" t="e">
        <f>IF(#REF!=0,"",#REF!)</f>
        <v>#REF!</v>
      </c>
      <c r="AQ36" s="44" t="e">
        <f>IF(#REF!=0,"",#REF!)</f>
        <v>#REF!</v>
      </c>
      <c r="AR36" s="42" t="e">
        <f t="shared" si="0"/>
        <v>#REF!</v>
      </c>
    </row>
    <row r="37" spans="2:44" ht="19" customHeight="1" x14ac:dyDescent="0.2">
      <c r="B37" s="515"/>
      <c r="C37" s="516"/>
      <c r="D37" s="18"/>
      <c r="E37" s="45">
        <v>0</v>
      </c>
      <c r="F37" s="111">
        <v>55300</v>
      </c>
      <c r="G37" s="111">
        <v>48700</v>
      </c>
      <c r="H37" s="111">
        <v>81200</v>
      </c>
      <c r="I37" s="111">
        <v>65400</v>
      </c>
      <c r="J37" s="111">
        <v>111600</v>
      </c>
      <c r="K37" s="117">
        <v>362200</v>
      </c>
      <c r="L37" s="15"/>
      <c r="M37" s="18"/>
      <c r="N37" s="45">
        <v>0</v>
      </c>
      <c r="O37" s="111">
        <v>55300</v>
      </c>
      <c r="P37" s="111">
        <v>121750</v>
      </c>
      <c r="Q37" s="111">
        <v>0</v>
      </c>
      <c r="R37" s="111">
        <v>81750</v>
      </c>
      <c r="S37" s="111">
        <v>111600</v>
      </c>
      <c r="T37" s="117">
        <v>370400</v>
      </c>
      <c r="U37" s="15"/>
      <c r="V37" s="45">
        <v>0</v>
      </c>
      <c r="W37" s="111">
        <v>55300</v>
      </c>
      <c r="X37" s="111">
        <v>146100</v>
      </c>
      <c r="Y37" s="141">
        <v>162400</v>
      </c>
      <c r="Z37" s="111">
        <v>261600</v>
      </c>
      <c r="AA37" s="111">
        <v>334800</v>
      </c>
      <c r="AB37" s="117">
        <v>960200</v>
      </c>
      <c r="AC37" s="15"/>
      <c r="AD37" s="45">
        <v>0</v>
      </c>
      <c r="AE37" s="111">
        <v>55300</v>
      </c>
      <c r="AF37" s="111">
        <v>48700</v>
      </c>
      <c r="AG37" s="111">
        <v>81200</v>
      </c>
      <c r="AH37" s="111">
        <v>65400</v>
      </c>
      <c r="AI37" s="111">
        <v>111600</v>
      </c>
      <c r="AJ37" s="117">
        <v>362200</v>
      </c>
      <c r="AK37" s="15"/>
      <c r="AL37" s="45" t="e">
        <f t="shared" ref="AL37:AQ37" si="7">IF(AL36="",0,AL36*AL$23)</f>
        <v>#REF!</v>
      </c>
      <c r="AM37" s="45">
        <f t="shared" si="7"/>
        <v>25600</v>
      </c>
      <c r="AN37" s="45" t="e">
        <f t="shared" si="7"/>
        <v>#REF!</v>
      </c>
      <c r="AO37" s="45">
        <f t="shared" si="7"/>
        <v>148800</v>
      </c>
      <c r="AP37" s="45" t="e">
        <f t="shared" si="7"/>
        <v>#REF!</v>
      </c>
      <c r="AQ37" s="45" t="e">
        <f t="shared" si="7"/>
        <v>#REF!</v>
      </c>
      <c r="AR37" s="43" t="e">
        <f t="shared" si="0"/>
        <v>#REF!</v>
      </c>
    </row>
    <row r="38" spans="2:44" ht="19" customHeight="1" x14ac:dyDescent="0.2">
      <c r="B38" s="517" t="s">
        <v>88</v>
      </c>
      <c r="C38" s="518"/>
      <c r="D38" s="18"/>
      <c r="E38" s="44" t="s">
        <v>70</v>
      </c>
      <c r="F38" s="110">
        <v>1</v>
      </c>
      <c r="G38" s="110">
        <v>1.5</v>
      </c>
      <c r="H38" s="110">
        <v>3</v>
      </c>
      <c r="I38" s="110">
        <v>6</v>
      </c>
      <c r="J38" s="110">
        <v>6</v>
      </c>
      <c r="K38" s="116">
        <v>17.5</v>
      </c>
      <c r="L38" s="3"/>
      <c r="M38" s="18"/>
      <c r="N38" s="44" t="s">
        <v>70</v>
      </c>
      <c r="O38" s="110">
        <v>3</v>
      </c>
      <c r="P38" s="110">
        <v>6</v>
      </c>
      <c r="Q38" s="110" t="s">
        <v>70</v>
      </c>
      <c r="R38" s="110">
        <v>6</v>
      </c>
      <c r="S38" s="110" t="s">
        <v>70</v>
      </c>
      <c r="T38" s="116">
        <v>15</v>
      </c>
      <c r="U38" s="3"/>
      <c r="V38" s="44" t="s">
        <v>70</v>
      </c>
      <c r="W38" s="110">
        <v>1.5</v>
      </c>
      <c r="X38" s="110">
        <v>1.5</v>
      </c>
      <c r="Y38" s="140">
        <v>3</v>
      </c>
      <c r="Z38" s="110">
        <v>6</v>
      </c>
      <c r="AA38" s="110">
        <v>6</v>
      </c>
      <c r="AB38" s="116">
        <v>18</v>
      </c>
      <c r="AC38" s="3"/>
      <c r="AD38" s="44" t="s">
        <v>70</v>
      </c>
      <c r="AE38" s="110">
        <v>1</v>
      </c>
      <c r="AF38" s="110">
        <v>1.5</v>
      </c>
      <c r="AG38" s="110">
        <v>3</v>
      </c>
      <c r="AH38" s="110">
        <v>6</v>
      </c>
      <c r="AI38" s="110">
        <v>6</v>
      </c>
      <c r="AJ38" s="116">
        <v>17.5</v>
      </c>
      <c r="AK38" s="3"/>
      <c r="AL38" s="44" t="e">
        <f>IF(#REF!=0,"",#REF!)</f>
        <v>#REF!</v>
      </c>
      <c r="AM38" s="44">
        <v>2</v>
      </c>
      <c r="AN38" s="44" t="e">
        <f>IF(#REF!=0,"",#REF!)</f>
        <v>#REF!</v>
      </c>
      <c r="AO38" s="44">
        <v>16</v>
      </c>
      <c r="AP38" s="44" t="e">
        <f>IF(#REF!=0,"",#REF!)</f>
        <v>#REF!</v>
      </c>
      <c r="AQ38" s="44" t="e">
        <f>IF(#REF!=0,"",#REF!)</f>
        <v>#REF!</v>
      </c>
      <c r="AR38" s="42" t="e">
        <f t="shared" si="0"/>
        <v>#REF!</v>
      </c>
    </row>
    <row r="39" spans="2:44" ht="19" customHeight="1" x14ac:dyDescent="0.2">
      <c r="B39" s="519"/>
      <c r="C39" s="520"/>
      <c r="D39" s="18"/>
      <c r="E39" s="45">
        <v>0</v>
      </c>
      <c r="F39" s="111">
        <v>55300</v>
      </c>
      <c r="G39" s="111">
        <v>73050</v>
      </c>
      <c r="H39" s="111">
        <v>121800</v>
      </c>
      <c r="I39" s="111">
        <v>196200</v>
      </c>
      <c r="J39" s="111">
        <v>167400</v>
      </c>
      <c r="K39" s="117">
        <v>613750</v>
      </c>
      <c r="L39" s="15"/>
      <c r="M39" s="18"/>
      <c r="N39" s="45">
        <v>0</v>
      </c>
      <c r="O39" s="111">
        <v>165900</v>
      </c>
      <c r="P39" s="111">
        <v>292200</v>
      </c>
      <c r="Q39" s="111">
        <v>0</v>
      </c>
      <c r="R39" s="111">
        <v>196200</v>
      </c>
      <c r="S39" s="111">
        <v>0</v>
      </c>
      <c r="T39" s="117">
        <v>654300</v>
      </c>
      <c r="U39" s="15"/>
      <c r="V39" s="45">
        <v>0</v>
      </c>
      <c r="W39" s="111">
        <v>82950</v>
      </c>
      <c r="X39" s="111">
        <v>73050</v>
      </c>
      <c r="Y39" s="141">
        <v>121800</v>
      </c>
      <c r="Z39" s="111">
        <v>196200</v>
      </c>
      <c r="AA39" s="111">
        <v>167400</v>
      </c>
      <c r="AB39" s="117">
        <v>641400</v>
      </c>
      <c r="AC39" s="15"/>
      <c r="AD39" s="45">
        <v>0</v>
      </c>
      <c r="AE39" s="111">
        <v>55300</v>
      </c>
      <c r="AF39" s="111">
        <v>73050</v>
      </c>
      <c r="AG39" s="111">
        <v>121800</v>
      </c>
      <c r="AH39" s="111">
        <v>196200</v>
      </c>
      <c r="AI39" s="111">
        <v>167400</v>
      </c>
      <c r="AJ39" s="117">
        <v>613750</v>
      </c>
      <c r="AK39" s="15"/>
      <c r="AL39" s="45" t="e">
        <f t="shared" ref="AL39:AQ39" si="8">IF(AL38="",0,AL38*AL$23)</f>
        <v>#REF!</v>
      </c>
      <c r="AM39" s="45">
        <f t="shared" si="8"/>
        <v>102400</v>
      </c>
      <c r="AN39" s="45" t="e">
        <f t="shared" si="8"/>
        <v>#REF!</v>
      </c>
      <c r="AO39" s="45">
        <f t="shared" si="8"/>
        <v>595200</v>
      </c>
      <c r="AP39" s="45" t="e">
        <f t="shared" si="8"/>
        <v>#REF!</v>
      </c>
      <c r="AQ39" s="45" t="e">
        <f t="shared" si="8"/>
        <v>#REF!</v>
      </c>
      <c r="AR39" s="43" t="e">
        <f t="shared" si="0"/>
        <v>#REF!</v>
      </c>
    </row>
    <row r="40" spans="2:44" ht="19" customHeight="1" x14ac:dyDescent="0.2">
      <c r="B40" s="517" t="s">
        <v>89</v>
      </c>
      <c r="C40" s="518"/>
      <c r="D40" s="18"/>
      <c r="E40" s="44" t="s">
        <v>70</v>
      </c>
      <c r="F40" s="110">
        <v>2.5</v>
      </c>
      <c r="G40" s="110">
        <v>4.5</v>
      </c>
      <c r="H40" s="110">
        <v>9</v>
      </c>
      <c r="I40" s="110">
        <v>12</v>
      </c>
      <c r="J40" s="110">
        <v>15</v>
      </c>
      <c r="K40" s="116">
        <v>43</v>
      </c>
      <c r="L40" s="3"/>
      <c r="M40" s="18"/>
      <c r="N40" s="44" t="s">
        <v>70</v>
      </c>
      <c r="O40" s="110">
        <v>6</v>
      </c>
      <c r="P40" s="110">
        <v>21</v>
      </c>
      <c r="Q40" s="110">
        <v>12</v>
      </c>
      <c r="R40" s="110">
        <v>27</v>
      </c>
      <c r="S40" s="110">
        <v>18</v>
      </c>
      <c r="T40" s="116">
        <v>84</v>
      </c>
      <c r="U40" s="3"/>
      <c r="V40" s="44" t="s">
        <v>70</v>
      </c>
      <c r="W40" s="110">
        <v>1.5</v>
      </c>
      <c r="X40" s="110">
        <v>3</v>
      </c>
      <c r="Y40" s="140">
        <v>6</v>
      </c>
      <c r="Z40" s="110">
        <v>12</v>
      </c>
      <c r="AA40" s="110">
        <v>12</v>
      </c>
      <c r="AB40" s="116">
        <v>34.5</v>
      </c>
      <c r="AC40" s="3"/>
      <c r="AD40" s="44" t="s">
        <v>70</v>
      </c>
      <c r="AE40" s="110">
        <v>2.5</v>
      </c>
      <c r="AF40" s="110">
        <v>4.5</v>
      </c>
      <c r="AG40" s="110">
        <v>9</v>
      </c>
      <c r="AH40" s="110">
        <v>12</v>
      </c>
      <c r="AI40" s="110">
        <v>15</v>
      </c>
      <c r="AJ40" s="116">
        <v>43</v>
      </c>
      <c r="AK40" s="3"/>
      <c r="AL40" s="44" t="e">
        <f>IF(#REF!=0,"",#REF!)</f>
        <v>#REF!</v>
      </c>
      <c r="AM40" s="44">
        <v>2</v>
      </c>
      <c r="AN40" s="44" t="e">
        <f>IF(#REF!=0,"",#REF!)</f>
        <v>#REF!</v>
      </c>
      <c r="AO40" s="44">
        <v>16</v>
      </c>
      <c r="AP40" s="44" t="e">
        <f>IF(#REF!=0,"",#REF!)</f>
        <v>#REF!</v>
      </c>
      <c r="AQ40" s="44" t="e">
        <f>IF(#REF!=0,"",#REF!)</f>
        <v>#REF!</v>
      </c>
      <c r="AR40" s="42" t="e">
        <f>SUM(AL40:AQ40)</f>
        <v>#REF!</v>
      </c>
    </row>
    <row r="41" spans="2:44" ht="19" customHeight="1" x14ac:dyDescent="0.2">
      <c r="B41" s="519"/>
      <c r="C41" s="520"/>
      <c r="D41" s="18"/>
      <c r="E41" s="45">
        <v>0</v>
      </c>
      <c r="F41" s="111">
        <v>138250</v>
      </c>
      <c r="G41" s="111">
        <v>219150</v>
      </c>
      <c r="H41" s="111">
        <v>365400</v>
      </c>
      <c r="I41" s="111">
        <v>392400</v>
      </c>
      <c r="J41" s="111">
        <v>418500</v>
      </c>
      <c r="K41" s="117">
        <v>1533700</v>
      </c>
      <c r="L41" s="15"/>
      <c r="M41" s="18"/>
      <c r="N41" s="45">
        <v>0</v>
      </c>
      <c r="O41" s="111">
        <v>331800</v>
      </c>
      <c r="P41" s="111">
        <v>1022700</v>
      </c>
      <c r="Q41" s="111">
        <v>487200</v>
      </c>
      <c r="R41" s="111">
        <v>882900</v>
      </c>
      <c r="S41" s="111">
        <v>502200</v>
      </c>
      <c r="T41" s="117">
        <v>3226800</v>
      </c>
      <c r="U41" s="15"/>
      <c r="V41" s="45">
        <v>0</v>
      </c>
      <c r="W41" s="111">
        <v>82950</v>
      </c>
      <c r="X41" s="111">
        <v>146100</v>
      </c>
      <c r="Y41" s="141">
        <v>243600</v>
      </c>
      <c r="Z41" s="111">
        <v>392400</v>
      </c>
      <c r="AA41" s="111">
        <v>334800</v>
      </c>
      <c r="AB41" s="117">
        <v>1199850</v>
      </c>
      <c r="AC41" s="15"/>
      <c r="AD41" s="45">
        <v>0</v>
      </c>
      <c r="AE41" s="111">
        <v>138250</v>
      </c>
      <c r="AF41" s="111">
        <v>219150</v>
      </c>
      <c r="AG41" s="111">
        <v>365400</v>
      </c>
      <c r="AH41" s="111">
        <v>392400</v>
      </c>
      <c r="AI41" s="111">
        <v>418500</v>
      </c>
      <c r="AJ41" s="117">
        <v>1533700</v>
      </c>
      <c r="AK41" s="15"/>
      <c r="AL41" s="45" t="e">
        <f t="shared" ref="AL41:AQ41" si="9">IF(AL40="",0,AL40*AL$23)</f>
        <v>#REF!</v>
      </c>
      <c r="AM41" s="45">
        <f t="shared" si="9"/>
        <v>102400</v>
      </c>
      <c r="AN41" s="45" t="e">
        <f t="shared" si="9"/>
        <v>#REF!</v>
      </c>
      <c r="AO41" s="45">
        <f t="shared" si="9"/>
        <v>595200</v>
      </c>
      <c r="AP41" s="45" t="e">
        <f t="shared" si="9"/>
        <v>#REF!</v>
      </c>
      <c r="AQ41" s="45" t="e">
        <f t="shared" si="9"/>
        <v>#REF!</v>
      </c>
      <c r="AR41" s="43" t="e">
        <f>SUM(AL41:AQ41)</f>
        <v>#REF!</v>
      </c>
    </row>
    <row r="42" spans="2:44" ht="19" customHeight="1" x14ac:dyDescent="0.2">
      <c r="B42" s="375" t="s">
        <v>90</v>
      </c>
      <c r="C42" s="514"/>
      <c r="D42" s="18"/>
      <c r="E42" s="68"/>
      <c r="F42" s="112">
        <v>2.5</v>
      </c>
      <c r="G42" s="112">
        <v>2.5</v>
      </c>
      <c r="H42" s="112">
        <v>2.5</v>
      </c>
      <c r="I42" s="112"/>
      <c r="J42" s="112" t="s">
        <v>70</v>
      </c>
      <c r="K42" s="116">
        <f>SUM(E42:J42)</f>
        <v>7.5</v>
      </c>
      <c r="L42" s="3"/>
      <c r="M42" s="18"/>
      <c r="N42" s="44" t="s">
        <v>70</v>
      </c>
      <c r="O42" s="110">
        <v>2.5</v>
      </c>
      <c r="P42" s="110">
        <v>2.5</v>
      </c>
      <c r="Q42" s="110" t="s">
        <v>70</v>
      </c>
      <c r="R42" s="110">
        <v>2.5</v>
      </c>
      <c r="S42" s="110" t="s">
        <v>70</v>
      </c>
      <c r="T42" s="116">
        <v>7.5</v>
      </c>
      <c r="U42" s="3"/>
      <c r="V42" s="44" t="s">
        <v>70</v>
      </c>
      <c r="W42" s="110">
        <v>1.5</v>
      </c>
      <c r="X42" s="110">
        <v>2.5</v>
      </c>
      <c r="Y42" s="140">
        <v>1.5</v>
      </c>
      <c r="Z42" s="110" t="s">
        <v>70</v>
      </c>
      <c r="AA42" s="110" t="s">
        <v>70</v>
      </c>
      <c r="AB42" s="116">
        <v>5.5</v>
      </c>
      <c r="AC42" s="3"/>
      <c r="AD42" s="44" t="s">
        <v>70</v>
      </c>
      <c r="AE42" s="110">
        <v>1</v>
      </c>
      <c r="AF42" s="110">
        <v>1.5</v>
      </c>
      <c r="AG42" s="110">
        <v>2.5</v>
      </c>
      <c r="AH42" s="110">
        <v>2.5</v>
      </c>
      <c r="AI42" s="110" t="s">
        <v>70</v>
      </c>
      <c r="AJ42" s="116">
        <v>7.5</v>
      </c>
      <c r="AK42" s="3"/>
      <c r="AL42" s="44" t="e">
        <f>IF(#REF!=0,"",#REF!)</f>
        <v>#REF!</v>
      </c>
      <c r="AM42" s="44">
        <v>2</v>
      </c>
      <c r="AN42" s="44" t="e">
        <f>IF(#REF!=0,"",#REF!)</f>
        <v>#REF!</v>
      </c>
      <c r="AO42" s="44">
        <v>16</v>
      </c>
      <c r="AP42" s="44" t="e">
        <f>IF(#REF!=0,"",#REF!)</f>
        <v>#REF!</v>
      </c>
      <c r="AQ42" s="44" t="e">
        <f>IF(#REF!=0,"",#REF!)</f>
        <v>#REF!</v>
      </c>
      <c r="AR42" s="42" t="e">
        <f>SUM(AL42:AQ42)</f>
        <v>#REF!</v>
      </c>
    </row>
    <row r="43" spans="2:44" ht="19" customHeight="1" thickBot="1" x14ac:dyDescent="0.25">
      <c r="B43" s="515"/>
      <c r="C43" s="516"/>
      <c r="D43" s="18"/>
      <c r="E43" s="67">
        <v>0</v>
      </c>
      <c r="F43" s="113">
        <f>F23*F42</f>
        <v>138250</v>
      </c>
      <c r="G43" s="113">
        <f>G23*G42</f>
        <v>121750</v>
      </c>
      <c r="H43" s="113">
        <f>H23*H42</f>
        <v>101500</v>
      </c>
      <c r="I43" s="113">
        <v>0</v>
      </c>
      <c r="J43" s="113">
        <v>0</v>
      </c>
      <c r="K43" s="117">
        <f>SUM(E43:J43)</f>
        <v>361500</v>
      </c>
      <c r="L43" s="15"/>
      <c r="M43" s="18"/>
      <c r="N43" s="138">
        <v>0</v>
      </c>
      <c r="O43" s="139">
        <v>138250</v>
      </c>
      <c r="P43" s="139">
        <v>121750</v>
      </c>
      <c r="Q43" s="139">
        <v>0</v>
      </c>
      <c r="R43" s="139">
        <v>81750</v>
      </c>
      <c r="S43" s="139">
        <v>0</v>
      </c>
      <c r="T43" s="117">
        <v>341750</v>
      </c>
      <c r="U43" s="15"/>
      <c r="V43" s="138">
        <v>0</v>
      </c>
      <c r="W43" s="139">
        <v>82950</v>
      </c>
      <c r="X43" s="139">
        <v>121750</v>
      </c>
      <c r="Y43" s="141">
        <v>60900</v>
      </c>
      <c r="Z43" s="111">
        <v>0</v>
      </c>
      <c r="AA43" s="111">
        <v>0</v>
      </c>
      <c r="AB43" s="117">
        <v>265600</v>
      </c>
      <c r="AC43" s="15"/>
      <c r="AD43" s="45">
        <v>0</v>
      </c>
      <c r="AE43" s="111">
        <v>55300</v>
      </c>
      <c r="AF43" s="111">
        <v>73050</v>
      </c>
      <c r="AG43" s="111">
        <v>101500</v>
      </c>
      <c r="AH43" s="111">
        <v>81750</v>
      </c>
      <c r="AI43" s="111">
        <v>0</v>
      </c>
      <c r="AJ43" s="117">
        <v>311600</v>
      </c>
      <c r="AK43" s="15"/>
      <c r="AL43" s="45" t="e">
        <f t="shared" ref="AL43:AQ43" si="10">IF(AL42="",0,AL42*AL$23)</f>
        <v>#REF!</v>
      </c>
      <c r="AM43" s="45">
        <f t="shared" si="10"/>
        <v>102400</v>
      </c>
      <c r="AN43" s="45" t="e">
        <f t="shared" si="10"/>
        <v>#REF!</v>
      </c>
      <c r="AO43" s="45">
        <f t="shared" si="10"/>
        <v>595200</v>
      </c>
      <c r="AP43" s="45" t="e">
        <f t="shared" si="10"/>
        <v>#REF!</v>
      </c>
      <c r="AQ43" s="45" t="e">
        <f t="shared" si="10"/>
        <v>#REF!</v>
      </c>
      <c r="AR43" s="43" t="e">
        <f>SUM(AL43:AQ43)</f>
        <v>#REF!</v>
      </c>
    </row>
    <row r="44" spans="2:44" ht="19" customHeight="1" thickTop="1" thickBot="1" x14ac:dyDescent="0.25">
      <c r="B44" s="379" t="s">
        <v>17</v>
      </c>
      <c r="C44" s="380"/>
      <c r="D44" s="18"/>
      <c r="E44" s="114">
        <f t="shared" ref="E44:J44" si="11">E25+E27+E29+E31+E33+E35+E37+E39+E41+E43</f>
        <v>0</v>
      </c>
      <c r="F44" s="115">
        <f t="shared" si="11"/>
        <v>774200</v>
      </c>
      <c r="G44" s="115">
        <f t="shared" si="11"/>
        <v>1193150</v>
      </c>
      <c r="H44" s="115">
        <f t="shared" si="11"/>
        <v>1461600</v>
      </c>
      <c r="I44" s="115">
        <f t="shared" si="11"/>
        <v>1504200</v>
      </c>
      <c r="J44" s="115">
        <f t="shared" si="11"/>
        <v>1562400</v>
      </c>
      <c r="K44" s="118">
        <f>K25+K27+K29+K31+K33+K35+K37+K39+K41+K43</f>
        <v>6495550</v>
      </c>
      <c r="L44" s="18"/>
      <c r="M44" s="18"/>
      <c r="N44" s="184">
        <v>0</v>
      </c>
      <c r="O44" s="185">
        <v>1548400</v>
      </c>
      <c r="P44" s="185">
        <v>3701200</v>
      </c>
      <c r="Q44" s="185">
        <v>487200</v>
      </c>
      <c r="R44" s="185">
        <v>2681400</v>
      </c>
      <c r="S44" s="185">
        <v>1674000</v>
      </c>
      <c r="T44" s="186">
        <v>10092200</v>
      </c>
      <c r="U44" s="18"/>
      <c r="V44" s="114">
        <v>0</v>
      </c>
      <c r="W44" s="115">
        <v>580650</v>
      </c>
      <c r="X44" s="115">
        <v>1266200</v>
      </c>
      <c r="Y44" s="123">
        <v>1766100</v>
      </c>
      <c r="Z44" s="115">
        <v>1994700</v>
      </c>
      <c r="AA44" s="115">
        <v>1395000</v>
      </c>
      <c r="AB44" s="118">
        <v>7002650</v>
      </c>
      <c r="AC44" s="18"/>
      <c r="AD44" s="114">
        <v>0</v>
      </c>
      <c r="AE44" s="115">
        <v>691250</v>
      </c>
      <c r="AF44" s="115">
        <v>1144450</v>
      </c>
      <c r="AG44" s="115">
        <v>1461600</v>
      </c>
      <c r="AH44" s="115">
        <v>1585950</v>
      </c>
      <c r="AI44" s="115">
        <v>1562400</v>
      </c>
      <c r="AJ44" s="118">
        <v>6445650</v>
      </c>
      <c r="AK44" s="18"/>
      <c r="AL44" s="61" t="e">
        <f>AL25+AL27+#REF!+#REF!+#REF!+#REF!+AL29+AL31+AL33+AL35+AL37+AL39+#REF!+#REF!</f>
        <v>#REF!</v>
      </c>
      <c r="AM44" s="61" t="e">
        <f>AM25+AM27+#REF!+#REF!+#REF!+#REF!+AM29+AM31+AM33+AM35+AM37+AM39+#REF!+#REF!</f>
        <v>#REF!</v>
      </c>
      <c r="AN44" s="61" t="e">
        <f>AN25+AN27+#REF!+#REF!+#REF!+#REF!+AN29+AN31+AN33+AN35+AN37+AN39+#REF!+#REF!</f>
        <v>#REF!</v>
      </c>
      <c r="AO44" s="61" t="e">
        <f>AO25+AO27+#REF!+#REF!+#REF!+#REF!+AO29+AO31+AO33+AO35+AO37+AO39+#REF!+#REF!</f>
        <v>#REF!</v>
      </c>
      <c r="AP44" s="61" t="e">
        <f>AP25+AP27+#REF!+#REF!+#REF!+#REF!+AP29+AP31+AP33+AP35+AP37+AP39+#REF!+#REF!</f>
        <v>#REF!</v>
      </c>
      <c r="AQ44" s="61" t="e">
        <f>AQ25+AQ27+#REF!+#REF!+#REF!+#REF!+AQ29+AQ31+AQ33+AQ35+AQ37+AQ39+#REF!+#REF!</f>
        <v>#REF!</v>
      </c>
      <c r="AR44" s="65" t="e">
        <f>AR25+AR27+#REF!+#REF!+#REF!+#REF!+AR29+AR31+AR33+AR35+AR37+AR39+#REF!+#REF!</f>
        <v>#REF!</v>
      </c>
    </row>
    <row r="45" spans="2:44" ht="13.5" customHeight="1" x14ac:dyDescent="0.2">
      <c r="B45" s="13"/>
      <c r="C45" s="13"/>
      <c r="D45" s="18"/>
      <c r="E45" s="16"/>
      <c r="F45" s="16"/>
      <c r="G45" s="16"/>
      <c r="H45" s="16"/>
      <c r="I45" s="16"/>
      <c r="J45" s="16"/>
      <c r="K45" s="16"/>
      <c r="L45" s="18"/>
      <c r="M45" s="18"/>
      <c r="N45" s="187"/>
      <c r="O45" s="187"/>
      <c r="P45" s="187"/>
      <c r="Q45" s="187"/>
      <c r="R45" s="187"/>
      <c r="S45" s="187"/>
      <c r="T45" s="187"/>
      <c r="U45" s="18"/>
      <c r="V45" s="16"/>
      <c r="W45" s="16"/>
      <c r="X45" s="16"/>
      <c r="Y45" s="16"/>
      <c r="Z45" s="16"/>
      <c r="AA45" s="16"/>
      <c r="AB45" s="16"/>
      <c r="AC45" s="18"/>
      <c r="AD45" s="16"/>
      <c r="AE45" s="16"/>
      <c r="AF45" s="16"/>
      <c r="AG45" s="16"/>
      <c r="AH45" s="16"/>
      <c r="AI45" s="16"/>
      <c r="AJ45" s="16"/>
      <c r="AK45" s="18"/>
      <c r="AL45" s="16"/>
      <c r="AM45" s="16"/>
      <c r="AN45" s="16"/>
      <c r="AO45" s="16"/>
      <c r="AP45" s="16"/>
      <c r="AQ45" s="16"/>
      <c r="AR45" s="16"/>
    </row>
    <row r="46" spans="2:44" ht="13.5" customHeight="1" x14ac:dyDescent="0.2">
      <c r="B46" s="63" t="s">
        <v>108</v>
      </c>
      <c r="C46" s="66">
        <f>AVERAGE(AB44,AJ44)</f>
        <v>6724150</v>
      </c>
      <c r="D46" s="18"/>
      <c r="E46" s="16"/>
      <c r="F46" s="16"/>
      <c r="G46" s="16"/>
      <c r="H46" s="16"/>
      <c r="I46" s="16"/>
      <c r="J46" s="16"/>
      <c r="K46" s="16"/>
      <c r="L46" s="18"/>
      <c r="M46" s="18"/>
      <c r="N46" s="187"/>
      <c r="O46" s="187"/>
      <c r="P46" s="187"/>
      <c r="Q46" s="187"/>
      <c r="R46" s="187"/>
      <c r="S46" s="187"/>
      <c r="T46" s="187"/>
      <c r="U46" s="18"/>
      <c r="V46" s="16"/>
      <c r="W46" s="16"/>
      <c r="X46" s="16"/>
      <c r="Y46" s="16"/>
      <c r="Z46" s="16"/>
      <c r="AA46" s="16"/>
      <c r="AB46" s="16"/>
      <c r="AC46" s="18"/>
      <c r="AD46" s="16"/>
      <c r="AE46" s="16"/>
      <c r="AF46" s="16"/>
      <c r="AG46" s="16"/>
      <c r="AH46" s="16"/>
      <c r="AI46" s="16"/>
      <c r="AJ46" s="16"/>
      <c r="AK46" s="18"/>
      <c r="AL46" s="16"/>
      <c r="AM46" s="16"/>
      <c r="AN46" s="16"/>
      <c r="AO46" s="16"/>
      <c r="AP46" s="16"/>
      <c r="AQ46" s="16"/>
      <c r="AR46" s="16"/>
    </row>
    <row r="47" spans="2:44" ht="13.5" customHeight="1" x14ac:dyDescent="0.2">
      <c r="B47" s="63"/>
      <c r="C47" s="125"/>
      <c r="D47" s="18"/>
      <c r="E47" s="16"/>
      <c r="F47" s="16"/>
      <c r="G47" s="16"/>
      <c r="H47" s="16"/>
      <c r="I47" s="16"/>
      <c r="J47" s="16"/>
      <c r="K47" s="16"/>
      <c r="L47" s="18"/>
      <c r="M47" s="18"/>
      <c r="N47" s="187"/>
      <c r="O47" s="187"/>
      <c r="P47" s="187"/>
      <c r="Q47" s="187"/>
      <c r="R47" s="187"/>
      <c r="S47" s="187"/>
      <c r="T47" s="187"/>
      <c r="U47" s="18"/>
      <c r="V47" s="16"/>
      <c r="W47" s="16"/>
      <c r="X47" s="16"/>
      <c r="Y47" s="16"/>
      <c r="Z47" s="16"/>
      <c r="AA47" s="16"/>
      <c r="AB47" s="16"/>
      <c r="AC47" s="18"/>
      <c r="AD47" s="16"/>
      <c r="AE47" s="16"/>
      <c r="AF47" s="16"/>
      <c r="AG47" s="16"/>
      <c r="AH47" s="16"/>
      <c r="AI47" s="16"/>
      <c r="AJ47" s="16"/>
      <c r="AK47" s="18"/>
      <c r="AL47" s="16"/>
      <c r="AM47" s="16"/>
      <c r="AN47" s="16"/>
      <c r="AO47" s="16"/>
      <c r="AP47" s="16"/>
      <c r="AQ47" s="16"/>
      <c r="AR47" s="16"/>
    </row>
    <row r="48" spans="2:44" ht="13.5" customHeight="1" thickBot="1" x14ac:dyDescent="0.25">
      <c r="B48" s="13"/>
      <c r="C48" s="13"/>
      <c r="D48" s="18"/>
      <c r="E48" s="27" t="s">
        <v>96</v>
      </c>
      <c r="F48" s="27"/>
      <c r="G48" s="28"/>
      <c r="H48" s="28"/>
      <c r="I48" s="28"/>
      <c r="J48" s="28"/>
      <c r="K48" s="28"/>
      <c r="L48" s="18"/>
      <c r="M48" s="18"/>
      <c r="N48" s="27" t="s">
        <v>32</v>
      </c>
      <c r="O48" s="27"/>
      <c r="P48" s="188"/>
      <c r="Q48" s="188"/>
      <c r="R48" s="188"/>
      <c r="S48" s="188"/>
      <c r="T48" s="188"/>
      <c r="U48" s="18"/>
      <c r="V48" s="27" t="s">
        <v>33</v>
      </c>
      <c r="W48" s="27"/>
      <c r="X48" s="9"/>
      <c r="Y48" s="39"/>
      <c r="Z48" s="40"/>
      <c r="AA48" s="41"/>
      <c r="AB48" s="36"/>
      <c r="AC48" s="18"/>
      <c r="AD48" s="27" t="s">
        <v>34</v>
      </c>
      <c r="AE48" s="27"/>
      <c r="AG48" s="12"/>
      <c r="AH48" s="17"/>
      <c r="AI48" s="11"/>
      <c r="AJ48" s="18"/>
      <c r="AK48" s="18"/>
      <c r="AL48" s="27" t="s">
        <v>63</v>
      </c>
      <c r="AM48" s="27"/>
      <c r="AO48" s="12"/>
      <c r="AP48" s="17"/>
      <c r="AQ48" s="11"/>
      <c r="AR48" s="18"/>
    </row>
    <row r="49" spans="2:44" ht="27" customHeight="1" thickBot="1" x14ac:dyDescent="0.25">
      <c r="B49" s="381"/>
      <c r="C49" s="382"/>
      <c r="D49" s="18"/>
      <c r="E49" s="386" t="s">
        <v>19</v>
      </c>
      <c r="F49" s="387"/>
      <c r="G49" s="37" t="s">
        <v>20</v>
      </c>
      <c r="H49" s="37" t="s">
        <v>23</v>
      </c>
      <c r="I49" s="38" t="s">
        <v>21</v>
      </c>
      <c r="J49" s="388" t="s">
        <v>24</v>
      </c>
      <c r="K49" s="389"/>
      <c r="L49" s="18"/>
      <c r="M49" s="18"/>
      <c r="N49" s="386" t="s">
        <v>19</v>
      </c>
      <c r="O49" s="387"/>
      <c r="P49" s="37" t="s">
        <v>20</v>
      </c>
      <c r="Q49" s="37" t="s">
        <v>23</v>
      </c>
      <c r="R49" s="38" t="s">
        <v>21</v>
      </c>
      <c r="S49" s="388" t="s">
        <v>24</v>
      </c>
      <c r="T49" s="389"/>
      <c r="U49" s="18"/>
      <c r="V49" s="386" t="s">
        <v>19</v>
      </c>
      <c r="W49" s="387"/>
      <c r="X49" s="37" t="s">
        <v>20</v>
      </c>
      <c r="Y49" s="37" t="s">
        <v>23</v>
      </c>
      <c r="Z49" s="38" t="s">
        <v>21</v>
      </c>
      <c r="AA49" s="388" t="s">
        <v>24</v>
      </c>
      <c r="AB49" s="389"/>
      <c r="AC49" s="18"/>
      <c r="AD49" s="386" t="s">
        <v>19</v>
      </c>
      <c r="AE49" s="387"/>
      <c r="AF49" s="37" t="s">
        <v>20</v>
      </c>
      <c r="AG49" s="37" t="s">
        <v>23</v>
      </c>
      <c r="AH49" s="38" t="s">
        <v>21</v>
      </c>
      <c r="AI49" s="388" t="s">
        <v>24</v>
      </c>
      <c r="AJ49" s="389"/>
      <c r="AK49" s="18"/>
      <c r="AL49" s="386" t="s">
        <v>19</v>
      </c>
      <c r="AM49" s="387"/>
      <c r="AN49" s="37" t="s">
        <v>20</v>
      </c>
      <c r="AO49" s="37" t="s">
        <v>23</v>
      </c>
      <c r="AP49" s="38" t="s">
        <v>21</v>
      </c>
      <c r="AQ49" s="388" t="s">
        <v>24</v>
      </c>
      <c r="AR49" s="389"/>
    </row>
    <row r="50" spans="2:44" ht="27.75" customHeight="1" x14ac:dyDescent="0.2">
      <c r="B50" s="390" t="s">
        <v>91</v>
      </c>
      <c r="C50" s="513"/>
      <c r="E50" s="396">
        <f>AVERAGE(V50,AD50)</f>
        <v>475000</v>
      </c>
      <c r="F50" s="397"/>
      <c r="G50" s="102">
        <v>1</v>
      </c>
      <c r="H50" s="142" t="s">
        <v>41</v>
      </c>
      <c r="I50" s="56">
        <f>ROUNDDOWN((E50*G50),0)</f>
        <v>475000</v>
      </c>
      <c r="J50" s="394" t="s">
        <v>99</v>
      </c>
      <c r="K50" s="395"/>
      <c r="L50" s="11"/>
      <c r="N50" s="396">
        <v>537000</v>
      </c>
      <c r="O50" s="397"/>
      <c r="P50" s="142">
        <v>1</v>
      </c>
      <c r="Q50" s="142" t="s">
        <v>41</v>
      </c>
      <c r="R50" s="56">
        <f>ROUNDDOWN((N50*P50),0)</f>
        <v>537000</v>
      </c>
      <c r="S50" s="394"/>
      <c r="T50" s="395"/>
      <c r="U50" s="11"/>
      <c r="V50" s="396">
        <v>450000</v>
      </c>
      <c r="W50" s="397"/>
      <c r="X50" s="102">
        <v>1</v>
      </c>
      <c r="Y50" s="142" t="s">
        <v>41</v>
      </c>
      <c r="Z50" s="56">
        <f>ROUNDDOWN((V50*X50),0)</f>
        <v>450000</v>
      </c>
      <c r="AA50" s="394"/>
      <c r="AB50" s="395"/>
      <c r="AC50" s="11"/>
      <c r="AD50" s="396">
        <v>500000</v>
      </c>
      <c r="AE50" s="397"/>
      <c r="AF50" s="102">
        <v>1</v>
      </c>
      <c r="AG50" s="142" t="s">
        <v>41</v>
      </c>
      <c r="AH50" s="60">
        <f>ROUNDDOWN((AD50*AF50),0)</f>
        <v>500000</v>
      </c>
      <c r="AI50" s="394"/>
      <c r="AJ50" s="395"/>
      <c r="AK50" s="11"/>
      <c r="AL50" s="392" t="e">
        <f>#REF!</f>
        <v>#REF!</v>
      </c>
      <c r="AM50" s="393"/>
      <c r="AN50" s="10">
        <v>50</v>
      </c>
      <c r="AO50" s="10" t="s">
        <v>52</v>
      </c>
      <c r="AP50" s="60" t="e">
        <f>ROUNDDOWN((AL50*AN50),0)</f>
        <v>#REF!</v>
      </c>
      <c r="AQ50" s="394"/>
      <c r="AR50" s="395"/>
    </row>
    <row r="51" spans="2:44" ht="27.75" customHeight="1" x14ac:dyDescent="0.2">
      <c r="B51" s="540" t="s">
        <v>46</v>
      </c>
      <c r="C51" s="513"/>
      <c r="E51" s="426">
        <f>AVERAGE(V51,AD51)</f>
        <v>15000</v>
      </c>
      <c r="F51" s="427"/>
      <c r="G51" s="104">
        <v>2</v>
      </c>
      <c r="H51" s="104" t="s">
        <v>52</v>
      </c>
      <c r="I51" s="56">
        <f>ROUNDDOWN((E51*G51),0)</f>
        <v>30000</v>
      </c>
      <c r="J51" s="541" t="s">
        <v>100</v>
      </c>
      <c r="K51" s="542"/>
      <c r="L51" s="11"/>
      <c r="N51" s="404">
        <v>1000</v>
      </c>
      <c r="O51" s="405"/>
      <c r="P51" s="128">
        <v>2</v>
      </c>
      <c r="Q51" s="128" t="s">
        <v>52</v>
      </c>
      <c r="R51" s="56">
        <f>ROUNDDOWN((N51*P51),0)</f>
        <v>2000</v>
      </c>
      <c r="S51" s="406"/>
      <c r="T51" s="407"/>
      <c r="U51" s="11"/>
      <c r="V51" s="404">
        <v>20000</v>
      </c>
      <c r="W51" s="405"/>
      <c r="X51" s="104">
        <v>2</v>
      </c>
      <c r="Y51" s="104" t="s">
        <v>52</v>
      </c>
      <c r="Z51" s="56">
        <f>ROUNDDOWN((V51*X51),0)</f>
        <v>40000</v>
      </c>
      <c r="AA51" s="406"/>
      <c r="AB51" s="407"/>
      <c r="AC51" s="11"/>
      <c r="AD51" s="404">
        <v>10000</v>
      </c>
      <c r="AE51" s="405"/>
      <c r="AF51" s="104">
        <v>2</v>
      </c>
      <c r="AG51" s="104" t="s">
        <v>52</v>
      </c>
      <c r="AH51" s="56">
        <f>ROUNDDOWN((AD51*AF51),0)</f>
        <v>20000</v>
      </c>
      <c r="AI51" s="406"/>
      <c r="AJ51" s="407"/>
      <c r="AK51" s="11"/>
      <c r="AL51" s="506" t="e">
        <f>#REF!</f>
        <v>#REF!</v>
      </c>
      <c r="AM51" s="507"/>
      <c r="AN51" s="55">
        <v>1</v>
      </c>
      <c r="AO51" s="55" t="s">
        <v>41</v>
      </c>
      <c r="AP51" s="56" t="e">
        <f>ROUNDDOWN((AL51*AN51),0)</f>
        <v>#REF!</v>
      </c>
      <c r="AQ51" s="406"/>
      <c r="AR51" s="407"/>
    </row>
    <row r="52" spans="2:44" ht="27.75" customHeight="1" x14ac:dyDescent="0.2">
      <c r="B52" s="512" t="s">
        <v>42</v>
      </c>
      <c r="C52" s="399"/>
      <c r="E52" s="404">
        <f>2.3*(K44/1000)^0.44*1000</f>
        <v>109465.89828822268</v>
      </c>
      <c r="F52" s="405"/>
      <c r="G52" s="104">
        <v>1</v>
      </c>
      <c r="H52" s="104" t="s">
        <v>41</v>
      </c>
      <c r="I52" s="56">
        <f>E52-466</f>
        <v>108999.89828822268</v>
      </c>
      <c r="J52" s="500" t="s">
        <v>104</v>
      </c>
      <c r="K52" s="501"/>
      <c r="L52" s="11"/>
      <c r="N52" s="404">
        <v>15000</v>
      </c>
      <c r="O52" s="405"/>
      <c r="P52" s="128">
        <v>1</v>
      </c>
      <c r="Q52" s="128" t="s">
        <v>41</v>
      </c>
      <c r="R52" s="56">
        <f>ROUNDDOWN((N52*P52),0)</f>
        <v>15000</v>
      </c>
      <c r="S52" s="406"/>
      <c r="T52" s="407"/>
      <c r="U52" s="11"/>
      <c r="V52" s="404">
        <v>141000</v>
      </c>
      <c r="W52" s="405"/>
      <c r="X52" s="104">
        <v>1</v>
      </c>
      <c r="Y52" s="104" t="s">
        <v>41</v>
      </c>
      <c r="Z52" s="56">
        <f>ROUNDDOWN((V52*X52),0)</f>
        <v>141000</v>
      </c>
      <c r="AA52" s="406"/>
      <c r="AB52" s="407"/>
      <c r="AC52" s="11"/>
      <c r="AD52" s="404">
        <v>1000</v>
      </c>
      <c r="AE52" s="405"/>
      <c r="AF52" s="104">
        <v>1</v>
      </c>
      <c r="AG52" s="104" t="s">
        <v>41</v>
      </c>
      <c r="AH52" s="56">
        <f>ROUNDDOWN((AD52*AF52),0)</f>
        <v>1000</v>
      </c>
      <c r="AI52" s="406"/>
      <c r="AJ52" s="407"/>
      <c r="AK52" s="11"/>
      <c r="AL52" s="506" t="e">
        <f>#REF!</f>
        <v>#REF!</v>
      </c>
      <c r="AM52" s="507"/>
      <c r="AN52" s="55">
        <v>1</v>
      </c>
      <c r="AO52" s="55" t="s">
        <v>41</v>
      </c>
      <c r="AP52" s="56" t="e">
        <f>ROUNDDOWN((AL52*AN52),0)</f>
        <v>#REF!</v>
      </c>
      <c r="AQ52" s="406"/>
      <c r="AR52" s="407"/>
    </row>
    <row r="53" spans="2:44" ht="27.75" customHeight="1" x14ac:dyDescent="0.2">
      <c r="B53" s="534" t="s">
        <v>92</v>
      </c>
      <c r="C53" s="535"/>
      <c r="E53" s="536"/>
      <c r="F53" s="537"/>
      <c r="G53" s="145">
        <v>500</v>
      </c>
      <c r="H53" s="145" t="s">
        <v>94</v>
      </c>
      <c r="I53" s="195">
        <v>0</v>
      </c>
      <c r="J53" s="538" t="s">
        <v>101</v>
      </c>
      <c r="K53" s="539"/>
      <c r="L53" s="11"/>
      <c r="N53" s="404">
        <v>1500</v>
      </c>
      <c r="O53" s="405"/>
      <c r="P53" s="128">
        <v>500</v>
      </c>
      <c r="Q53" s="128" t="s">
        <v>94</v>
      </c>
      <c r="R53" s="56">
        <f>ROUNDDOWN((N53*P53),0)</f>
        <v>750000</v>
      </c>
      <c r="S53" s="406"/>
      <c r="T53" s="407"/>
      <c r="U53" s="11"/>
      <c r="V53" s="404">
        <v>2950</v>
      </c>
      <c r="W53" s="405"/>
      <c r="X53" s="104">
        <v>500</v>
      </c>
      <c r="Y53" s="128" t="s">
        <v>94</v>
      </c>
      <c r="Z53" s="56">
        <f>ROUNDDOWN((V53*X53),0)</f>
        <v>1475000</v>
      </c>
      <c r="AA53" s="406"/>
      <c r="AB53" s="407"/>
      <c r="AC53" s="11"/>
      <c r="AD53" s="404">
        <v>1400</v>
      </c>
      <c r="AE53" s="405"/>
      <c r="AF53" s="104">
        <v>500</v>
      </c>
      <c r="AG53" s="128" t="s">
        <v>94</v>
      </c>
      <c r="AH53" s="56">
        <f>ROUNDDOWN((AD53*AF53),0)</f>
        <v>700000</v>
      </c>
      <c r="AI53" s="406"/>
      <c r="AJ53" s="407"/>
      <c r="AK53" s="11"/>
      <c r="AL53" s="506" t="e">
        <f>#REF!</f>
        <v>#REF!</v>
      </c>
      <c r="AM53" s="507"/>
      <c r="AN53" s="55">
        <v>1</v>
      </c>
      <c r="AO53" s="55" t="s">
        <v>41</v>
      </c>
      <c r="AP53" s="56" t="e">
        <f>ROUNDDOWN((AL53*AN53),0)</f>
        <v>#REF!</v>
      </c>
      <c r="AQ53" s="406"/>
      <c r="AR53" s="407"/>
    </row>
    <row r="54" spans="2:44" ht="27.75" customHeight="1" thickBot="1" x14ac:dyDescent="0.25">
      <c r="B54" s="502" t="s">
        <v>93</v>
      </c>
      <c r="C54" s="503"/>
      <c r="E54" s="508"/>
      <c r="F54" s="509"/>
      <c r="G54" s="146">
        <v>1000</v>
      </c>
      <c r="H54" s="146" t="s">
        <v>94</v>
      </c>
      <c r="I54" s="196">
        <v>0</v>
      </c>
      <c r="J54" s="510" t="s">
        <v>99</v>
      </c>
      <c r="K54" s="511"/>
      <c r="L54" s="11"/>
      <c r="N54" s="504">
        <v>150</v>
      </c>
      <c r="O54" s="505"/>
      <c r="P54" s="135">
        <v>1000</v>
      </c>
      <c r="Q54" s="135" t="s">
        <v>94</v>
      </c>
      <c r="R54" s="136">
        <f>ROUNDDOWN((N54*P54),0)</f>
        <v>150000</v>
      </c>
      <c r="S54" s="431"/>
      <c r="T54" s="432"/>
      <c r="U54" s="11"/>
      <c r="V54" s="504">
        <v>700</v>
      </c>
      <c r="W54" s="505"/>
      <c r="X54" s="134">
        <v>1000</v>
      </c>
      <c r="Y54" s="135" t="s">
        <v>94</v>
      </c>
      <c r="Z54" s="136">
        <f>ROUNDDOWN((V54*X54),0)</f>
        <v>700000</v>
      </c>
      <c r="AA54" s="431"/>
      <c r="AB54" s="432"/>
      <c r="AC54" s="11"/>
      <c r="AD54" s="504">
        <v>200</v>
      </c>
      <c r="AE54" s="505"/>
      <c r="AF54" s="143">
        <v>1000</v>
      </c>
      <c r="AG54" s="144" t="s">
        <v>94</v>
      </c>
      <c r="AH54" s="136">
        <f>ROUNDDOWN((AD54*AF54),0)</f>
        <v>200000</v>
      </c>
      <c r="AI54" s="431"/>
      <c r="AJ54" s="432"/>
      <c r="AK54" s="11"/>
      <c r="AL54" s="506" t="e">
        <f>#REF!</f>
        <v>#REF!</v>
      </c>
      <c r="AM54" s="507"/>
      <c r="AN54" s="55">
        <v>1</v>
      </c>
      <c r="AO54" s="55" t="s">
        <v>41</v>
      </c>
      <c r="AP54" s="56" t="e">
        <f>ROUNDDOWN((AL54*AN54),0)</f>
        <v>#REF!</v>
      </c>
      <c r="AQ54" s="406"/>
      <c r="AR54" s="407"/>
    </row>
    <row r="55" spans="2:44" ht="27.75" customHeight="1" thickTop="1" thickBot="1" x14ac:dyDescent="0.25">
      <c r="B55" s="418" t="s">
        <v>25</v>
      </c>
      <c r="C55" s="419"/>
      <c r="D55" s="11"/>
      <c r="E55" s="498"/>
      <c r="F55" s="499"/>
      <c r="G55" s="50"/>
      <c r="H55" s="51"/>
      <c r="I55" s="35">
        <f>SUM(I50:I54)</f>
        <v>613999.89828822273</v>
      </c>
      <c r="J55" s="422"/>
      <c r="K55" s="423"/>
      <c r="L55" s="11"/>
      <c r="M55" s="11"/>
      <c r="N55" s="498"/>
      <c r="O55" s="499"/>
      <c r="P55" s="50"/>
      <c r="Q55" s="51"/>
      <c r="R55" s="35">
        <f>SUM(R50:R54)</f>
        <v>1454000</v>
      </c>
      <c r="S55" s="422"/>
      <c r="T55" s="423"/>
      <c r="U55" s="11"/>
      <c r="V55" s="498"/>
      <c r="W55" s="499"/>
      <c r="X55" s="50"/>
      <c r="Y55" s="51"/>
      <c r="Z55" s="35">
        <f>SUM(Z50:Z54)</f>
        <v>2806000</v>
      </c>
      <c r="AA55" s="422"/>
      <c r="AB55" s="423"/>
      <c r="AC55" s="11"/>
      <c r="AD55" s="498"/>
      <c r="AE55" s="499"/>
      <c r="AF55" s="50"/>
      <c r="AG55" s="51"/>
      <c r="AH55" s="35">
        <f>SUM(AH50:AH54)</f>
        <v>1421000</v>
      </c>
      <c r="AI55" s="422"/>
      <c r="AJ55" s="423"/>
      <c r="AK55" s="11"/>
      <c r="AL55" s="498"/>
      <c r="AM55" s="499"/>
      <c r="AN55" s="50"/>
      <c r="AO55" s="51"/>
      <c r="AP55" s="35" t="e">
        <f>SUM(AP50:AP54)</f>
        <v>#REF!</v>
      </c>
      <c r="AQ55" s="422"/>
      <c r="AR55" s="423"/>
    </row>
    <row r="57" spans="2:44" x14ac:dyDescent="0.2">
      <c r="B57" s="63" t="s">
        <v>108</v>
      </c>
      <c r="C57" s="66">
        <f>AVERAGE(Z55,AH55)</f>
        <v>2113500</v>
      </c>
      <c r="J57" s="63"/>
    </row>
    <row r="58" spans="2:44" ht="36.75" customHeight="1" x14ac:dyDescent="0.2">
      <c r="B58" s="63"/>
      <c r="C58" s="125"/>
      <c r="J58" s="63"/>
    </row>
    <row r="59" spans="2:44" ht="25.5" customHeight="1" x14ac:dyDescent="0.2">
      <c r="V59" t="s">
        <v>105</v>
      </c>
    </row>
    <row r="60" spans="2:44" ht="30" customHeight="1" x14ac:dyDescent="0.2">
      <c r="C60" s="428" t="s">
        <v>76</v>
      </c>
      <c r="D60" s="428"/>
      <c r="E60" s="55" t="s">
        <v>78</v>
      </c>
      <c r="V60" t="s">
        <v>80</v>
      </c>
    </row>
    <row r="61" spans="2:44" ht="30" customHeight="1" x14ac:dyDescent="0.2">
      <c r="C61" s="411" t="s">
        <v>77</v>
      </c>
      <c r="D61" s="412"/>
      <c r="E61" s="124">
        <f>T44</f>
        <v>10092200</v>
      </c>
      <c r="F61" t="s">
        <v>98</v>
      </c>
    </row>
    <row r="62" spans="2:44" ht="30" customHeight="1" x14ac:dyDescent="0.2">
      <c r="C62" s="411" t="s">
        <v>75</v>
      </c>
      <c r="D62" s="412"/>
      <c r="E62" s="124">
        <f>AB44</f>
        <v>7002650</v>
      </c>
    </row>
    <row r="63" spans="2:44" ht="30" customHeight="1" x14ac:dyDescent="0.2">
      <c r="C63" s="411" t="s">
        <v>74</v>
      </c>
      <c r="D63" s="412"/>
      <c r="E63" s="124">
        <f>AJ44</f>
        <v>6445650</v>
      </c>
      <c r="F63" t="s">
        <v>81</v>
      </c>
      <c r="V63" t="s">
        <v>106</v>
      </c>
    </row>
    <row r="64" spans="2:44" ht="30" customHeight="1" x14ac:dyDescent="0.2">
      <c r="C64" s="413" t="s">
        <v>107</v>
      </c>
      <c r="D64" s="414"/>
      <c r="E64" s="124">
        <f>AVERAGE(E62,E63)</f>
        <v>6724150</v>
      </c>
      <c r="V64" t="s">
        <v>102</v>
      </c>
    </row>
    <row r="66" spans="2:8" ht="13.5" customHeight="1" x14ac:dyDescent="0.2">
      <c r="B66" s="415" t="s">
        <v>79</v>
      </c>
      <c r="C66" s="415"/>
      <c r="D66" s="415"/>
      <c r="E66" s="415"/>
      <c r="F66" s="415"/>
    </row>
    <row r="67" spans="2:8" x14ac:dyDescent="0.2">
      <c r="B67" s="415"/>
      <c r="C67" s="415"/>
      <c r="D67" s="415"/>
      <c r="E67" s="415"/>
      <c r="F67" s="415"/>
      <c r="H67" t="s">
        <v>103</v>
      </c>
    </row>
    <row r="68" spans="2:8" x14ac:dyDescent="0.2">
      <c r="B68" s="415"/>
      <c r="C68" s="415"/>
      <c r="D68" s="415"/>
      <c r="E68" s="415"/>
      <c r="F68" s="415"/>
    </row>
  </sheetData>
  <mergeCells count="168">
    <mergeCell ref="AD52:AE52"/>
    <mergeCell ref="AI52:AJ52"/>
    <mergeCell ref="AL52:AM52"/>
    <mergeCell ref="AA52:AB52"/>
    <mergeCell ref="AL53:AM53"/>
    <mergeCell ref="AQ53:AR53"/>
    <mergeCell ref="B40:C41"/>
    <mergeCell ref="B53:C53"/>
    <mergeCell ref="E53:F53"/>
    <mergeCell ref="J53:K53"/>
    <mergeCell ref="N53:O53"/>
    <mergeCell ref="S53:T53"/>
    <mergeCell ref="B51:C51"/>
    <mergeCell ref="E51:F51"/>
    <mergeCell ref="J51:K51"/>
    <mergeCell ref="S51:T51"/>
    <mergeCell ref="V51:W51"/>
    <mergeCell ref="AA51:AB51"/>
    <mergeCell ref="AD51:AE51"/>
    <mergeCell ref="AA49:AB49"/>
    <mergeCell ref="AD49:AE49"/>
    <mergeCell ref="AI49:AJ49"/>
    <mergeCell ref="AL49:AM49"/>
    <mergeCell ref="AQ49:AR49"/>
    <mergeCell ref="AQ52:AR52"/>
    <mergeCell ref="AI51:AJ51"/>
    <mergeCell ref="AL51:AM51"/>
    <mergeCell ref="AQ51:AR51"/>
    <mergeCell ref="A1:AL1"/>
    <mergeCell ref="B3:S3"/>
    <mergeCell ref="N5:T5"/>
    <mergeCell ref="V5:AB5"/>
    <mergeCell ref="AD5:AJ5"/>
    <mergeCell ref="AL5:AR5"/>
    <mergeCell ref="E5:K5"/>
    <mergeCell ref="AE7:AI7"/>
    <mergeCell ref="AM7:AQ7"/>
    <mergeCell ref="F7:J7"/>
    <mergeCell ref="O8:S8"/>
    <mergeCell ref="W8:AA8"/>
    <mergeCell ref="AE8:AI8"/>
    <mergeCell ref="AM8:AQ8"/>
    <mergeCell ref="O7:S7"/>
    <mergeCell ref="W7:AA7"/>
    <mergeCell ref="O9:S9"/>
    <mergeCell ref="W9:AA9"/>
    <mergeCell ref="AE9:AI9"/>
    <mergeCell ref="AM9:AQ9"/>
    <mergeCell ref="O10:S10"/>
    <mergeCell ref="W10:AA10"/>
    <mergeCell ref="AE10:AI10"/>
    <mergeCell ref="AM10:AQ10"/>
    <mergeCell ref="O11:S11"/>
    <mergeCell ref="W11:AA11"/>
    <mergeCell ref="AE11:AI11"/>
    <mergeCell ref="AM11:AQ11"/>
    <mergeCell ref="O12:S12"/>
    <mergeCell ref="W12:AA12"/>
    <mergeCell ref="AE12:AI12"/>
    <mergeCell ref="AM12:AQ12"/>
    <mergeCell ref="O13:S13"/>
    <mergeCell ref="W13:AA13"/>
    <mergeCell ref="AE13:AI13"/>
    <mergeCell ref="AM13:AQ13"/>
    <mergeCell ref="O14:S14"/>
    <mergeCell ref="W14:AA14"/>
    <mergeCell ref="AE14:AI14"/>
    <mergeCell ref="AM14:AQ14"/>
    <mergeCell ref="O15:S15"/>
    <mergeCell ref="W15:AA15"/>
    <mergeCell ref="AE15:AI15"/>
    <mergeCell ref="AM15:AQ15"/>
    <mergeCell ref="O16:S16"/>
    <mergeCell ref="W16:AA16"/>
    <mergeCell ref="AE16:AI16"/>
    <mergeCell ref="AM16:AQ16"/>
    <mergeCell ref="O17:S17"/>
    <mergeCell ref="W17:AA17"/>
    <mergeCell ref="AE17:AI17"/>
    <mergeCell ref="AM17:AQ17"/>
    <mergeCell ref="O18:S18"/>
    <mergeCell ref="W18:AA18"/>
    <mergeCell ref="AE18:AI18"/>
    <mergeCell ref="AM18:AQ18"/>
    <mergeCell ref="B20:C20"/>
    <mergeCell ref="B21:C23"/>
    <mergeCell ref="N21:S21"/>
    <mergeCell ref="V21:AA21"/>
    <mergeCell ref="AD21:AI21"/>
    <mergeCell ref="AL21:AQ21"/>
    <mergeCell ref="E21:J21"/>
    <mergeCell ref="B24:C25"/>
    <mergeCell ref="B26:C27"/>
    <mergeCell ref="B28:C29"/>
    <mergeCell ref="B30:C31"/>
    <mergeCell ref="B32:C33"/>
    <mergeCell ref="B34:C35"/>
    <mergeCell ref="B36:C37"/>
    <mergeCell ref="B38:C39"/>
    <mergeCell ref="B44:C44"/>
    <mergeCell ref="B49:C49"/>
    <mergeCell ref="N49:O49"/>
    <mergeCell ref="E49:F49"/>
    <mergeCell ref="J49:K49"/>
    <mergeCell ref="B42:C43"/>
    <mergeCell ref="J50:K50"/>
    <mergeCell ref="S49:T49"/>
    <mergeCell ref="V49:W49"/>
    <mergeCell ref="E54:F54"/>
    <mergeCell ref="J54:K54"/>
    <mergeCell ref="N51:O51"/>
    <mergeCell ref="B52:C52"/>
    <mergeCell ref="B50:C50"/>
    <mergeCell ref="N50:O50"/>
    <mergeCell ref="S50:T50"/>
    <mergeCell ref="V50:W50"/>
    <mergeCell ref="V53:W53"/>
    <mergeCell ref="N52:O52"/>
    <mergeCell ref="S52:T52"/>
    <mergeCell ref="V52:W52"/>
    <mergeCell ref="N55:O55"/>
    <mergeCell ref="S55:T55"/>
    <mergeCell ref="V55:W55"/>
    <mergeCell ref="AA55:AB55"/>
    <mergeCell ref="AD55:AE55"/>
    <mergeCell ref="AI55:AJ55"/>
    <mergeCell ref="AL55:AM55"/>
    <mergeCell ref="AQ55:AR55"/>
    <mergeCell ref="AA50:AB50"/>
    <mergeCell ref="AD50:AE50"/>
    <mergeCell ref="AI50:AJ50"/>
    <mergeCell ref="AL50:AM50"/>
    <mergeCell ref="AQ50:AR50"/>
    <mergeCell ref="S54:T54"/>
    <mergeCell ref="V54:W54"/>
    <mergeCell ref="AA54:AB54"/>
    <mergeCell ref="AD54:AE54"/>
    <mergeCell ref="AI54:AJ54"/>
    <mergeCell ref="AL54:AM54"/>
    <mergeCell ref="AQ54:AR54"/>
    <mergeCell ref="N54:O54"/>
    <mergeCell ref="AA53:AB53"/>
    <mergeCell ref="AD53:AE53"/>
    <mergeCell ref="AI53:AJ53"/>
    <mergeCell ref="C60:D60"/>
    <mergeCell ref="C61:D61"/>
    <mergeCell ref="C62:D62"/>
    <mergeCell ref="C63:D63"/>
    <mergeCell ref="C64:D64"/>
    <mergeCell ref="B66:F68"/>
    <mergeCell ref="F8:J8"/>
    <mergeCell ref="F9:J9"/>
    <mergeCell ref="F10:J10"/>
    <mergeCell ref="F11:J11"/>
    <mergeCell ref="F12:J12"/>
    <mergeCell ref="E55:F55"/>
    <mergeCell ref="J55:K55"/>
    <mergeCell ref="F13:J13"/>
    <mergeCell ref="F14:J14"/>
    <mergeCell ref="F15:J15"/>
    <mergeCell ref="F16:J16"/>
    <mergeCell ref="F17:J17"/>
    <mergeCell ref="F18:J18"/>
    <mergeCell ref="E52:F52"/>
    <mergeCell ref="J52:K52"/>
    <mergeCell ref="B55:C55"/>
    <mergeCell ref="B54:C54"/>
    <mergeCell ref="E50:F50"/>
  </mergeCells>
  <phoneticPr fontId="2"/>
  <printOptions horizontalCentered="1"/>
  <pageMargins left="0.31496062992125984" right="0.19685039370078741" top="0.78740157480314965" bottom="0.23622047244094491" header="0.31496062992125984" footer="0.15748031496062992"/>
  <pageSetup paperSize="8" scale="56" fitToHeight="0" orientation="landscape" r:id="rId1"/>
  <headerFooter alignWithMargins="0"/>
  <ignoredErrors>
    <ignoredError sqref="F43:H4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見積調書</vt:lpstr>
      <vt:lpstr>☆採用 (2)</vt:lpstr>
      <vt:lpstr>☆採用</vt:lpstr>
      <vt:lpstr>★比較表</vt:lpstr>
      <vt:lpstr>01 国際開発</vt:lpstr>
      <vt:lpstr>02 福山</vt:lpstr>
      <vt:lpstr>03 八千代</vt:lpstr>
      <vt:lpstr>Ｒ２参考</vt:lpstr>
      <vt:lpstr>☆採用!Print_Area</vt:lpstr>
      <vt:lpstr>'☆採用 (2)'!Print_Area</vt:lpstr>
      <vt:lpstr>★比較表!Print_Area</vt:lpstr>
      <vt:lpstr>'01 国際開発'!Print_Area</vt:lpstr>
      <vt:lpstr>'02 福山'!Print_Area</vt:lpstr>
      <vt:lpstr>'03 八千代'!Print_Area</vt:lpstr>
      <vt:lpstr>'Ｒ２参考'!Print_Area</vt:lpstr>
      <vt:lpstr>見積調書!Print_Area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kt780521</dc:creator>
  <cp:lastModifiedBy>本橋　紀彦</cp:lastModifiedBy>
  <cp:lastPrinted>2025-07-24T02:49:14Z</cp:lastPrinted>
  <dcterms:created xsi:type="dcterms:W3CDTF">2007-12-10T05:35:09Z</dcterms:created>
  <dcterms:modified xsi:type="dcterms:W3CDTF">2025-07-24T02:50:11Z</dcterms:modified>
</cp:coreProperties>
</file>