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24226"/>
  <xr:revisionPtr revIDLastSave="0" documentId="13_ncr:1_{DCC504F6-03A8-4010-A1F1-3B22D3293FFC}" xr6:coauthVersionLast="36" xr6:coauthVersionMax="36" xr10:uidLastSave="{00000000-0000-0000-0000-000000000000}"/>
  <bookViews>
    <workbookView xWindow="-15" yWindow="4020" windowWidth="20520" windowHeight="4065" xr2:uid="{00000000-000D-0000-FFFF-FFFF00000000}"/>
  </bookViews>
  <sheets>
    <sheet name="回数" sheetId="13" r:id="rId1"/>
    <sheet name="通所介護相当サービス" sheetId="14" state="hidden" r:id="rId2"/>
    <sheet name="通所介護相当サービス(短時間）" sheetId="15" state="hidden" r:id="rId3"/>
    <sheet name="生活援助型訪問サービス、ミニデイ型通所サービス" sheetId="12" state="hidden" r:id="rId4"/>
  </sheets>
  <externalReferences>
    <externalReference r:id="rId5"/>
  </externalReferences>
  <definedNames>
    <definedName name="_xlnm.Print_Area" localSheetId="3">'生活援助型訪問サービス、ミニデイ型通所サービス'!$A$1:$R$83</definedName>
  </definedNames>
  <calcPr calcId="191029"/>
</workbook>
</file>

<file path=xl/calcChain.xml><?xml version="1.0" encoding="utf-8"?>
<calcChain xmlns="http://schemas.openxmlformats.org/spreadsheetml/2006/main">
  <c r="I61" i="13" l="1"/>
  <c r="H61" i="13"/>
  <c r="G61" i="13"/>
  <c r="F61" i="13"/>
  <c r="E61" i="13"/>
  <c r="D61" i="13"/>
  <c r="C61" i="13"/>
  <c r="E59" i="13"/>
  <c r="D59" i="13"/>
  <c r="C59" i="13"/>
  <c r="I53" i="13" l="1"/>
  <c r="H53" i="13"/>
  <c r="G53" i="13"/>
  <c r="F53" i="13"/>
  <c r="E53" i="13"/>
  <c r="D53" i="13"/>
  <c r="C53" i="13"/>
  <c r="E51" i="13"/>
  <c r="D51" i="13"/>
  <c r="C51" i="13"/>
  <c r="J41" i="13" l="1"/>
  <c r="I41" i="13"/>
  <c r="H41" i="13"/>
  <c r="G41" i="13"/>
  <c r="F41" i="13"/>
  <c r="E41" i="13"/>
  <c r="D41" i="13"/>
  <c r="C41" i="13"/>
  <c r="E39" i="13"/>
  <c r="D39" i="13"/>
  <c r="C39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D28" i="13"/>
  <c r="C28" i="13"/>
  <c r="H30" i="13"/>
  <c r="G30" i="13"/>
  <c r="F30" i="13"/>
  <c r="E30" i="13"/>
  <c r="D30" i="13"/>
  <c r="C30" i="13"/>
  <c r="H23" i="13" l="1"/>
  <c r="G23" i="13"/>
  <c r="F23" i="13"/>
  <c r="E23" i="13"/>
  <c r="D23" i="13"/>
  <c r="C23" i="13"/>
  <c r="D21" i="13"/>
  <c r="C21" i="13"/>
  <c r="L13" i="13" l="1"/>
  <c r="K13" i="13"/>
  <c r="J13" i="13"/>
  <c r="I13" i="13"/>
  <c r="H13" i="13"/>
  <c r="G13" i="13"/>
  <c r="F13" i="13"/>
  <c r="E13" i="13"/>
  <c r="D13" i="13"/>
  <c r="C13" i="13"/>
  <c r="B11" i="13"/>
  <c r="F11" i="13" s="1"/>
  <c r="B9" i="13"/>
  <c r="D9" i="13" s="1"/>
  <c r="C11" i="13" l="1"/>
  <c r="G11" i="13"/>
  <c r="H11" i="13"/>
  <c r="E11" i="13"/>
  <c r="D11" i="13"/>
  <c r="C9" i="13"/>
  <c r="O23" i="12"/>
  <c r="N23" i="12"/>
  <c r="M23" i="12"/>
  <c r="L23" i="12"/>
  <c r="K23" i="12"/>
  <c r="J23" i="12"/>
  <c r="I23" i="12"/>
  <c r="H23" i="12"/>
  <c r="G23" i="12"/>
  <c r="K21" i="12"/>
  <c r="J21" i="12"/>
  <c r="I21" i="12"/>
  <c r="H21" i="12"/>
  <c r="G21" i="12"/>
  <c r="F23" i="12"/>
  <c r="E23" i="12"/>
  <c r="D23" i="12"/>
  <c r="C23" i="12"/>
  <c r="F21" i="12"/>
  <c r="E21" i="12"/>
  <c r="D21" i="12"/>
  <c r="C21" i="12"/>
  <c r="F19" i="12"/>
  <c r="E19" i="12"/>
  <c r="D19" i="12"/>
  <c r="C19" i="12"/>
  <c r="J81" i="12" l="1"/>
  <c r="I81" i="12"/>
  <c r="H81" i="12"/>
  <c r="G81" i="12"/>
  <c r="F81" i="12"/>
  <c r="E81" i="12"/>
  <c r="D81" i="12"/>
  <c r="C81" i="12"/>
  <c r="G79" i="12"/>
  <c r="F79" i="12"/>
  <c r="E79" i="12"/>
  <c r="D79" i="12"/>
  <c r="C79" i="12"/>
  <c r="J73" i="12"/>
  <c r="I73" i="12"/>
  <c r="H73" i="12"/>
  <c r="G73" i="12"/>
  <c r="F73" i="12"/>
  <c r="E73" i="12"/>
  <c r="D73" i="12"/>
  <c r="C73" i="12"/>
  <c r="G71" i="12"/>
  <c r="F71" i="12"/>
  <c r="E71" i="12"/>
  <c r="D71" i="12"/>
  <c r="C71" i="12"/>
  <c r="J62" i="12"/>
  <c r="I62" i="12"/>
  <c r="H62" i="12"/>
  <c r="G62" i="12"/>
  <c r="F62" i="12"/>
  <c r="E62" i="12"/>
  <c r="D62" i="12"/>
  <c r="C62" i="12"/>
  <c r="G60" i="12"/>
  <c r="F60" i="12"/>
  <c r="E60" i="12"/>
  <c r="D60" i="12"/>
  <c r="C60" i="12"/>
  <c r="J54" i="12"/>
  <c r="I54" i="12"/>
  <c r="H54" i="12"/>
  <c r="G54" i="12"/>
  <c r="F54" i="12"/>
  <c r="E54" i="12"/>
  <c r="D54" i="12"/>
  <c r="C54" i="12"/>
  <c r="G52" i="12"/>
  <c r="F52" i="12"/>
  <c r="E52" i="12"/>
  <c r="D52" i="12"/>
  <c r="C52" i="12"/>
  <c r="J43" i="12"/>
  <c r="I43" i="12"/>
  <c r="H43" i="12"/>
  <c r="G43" i="12"/>
  <c r="F43" i="12"/>
  <c r="E43" i="12"/>
  <c r="D43" i="12"/>
  <c r="C43" i="12"/>
  <c r="G41" i="12"/>
  <c r="F41" i="12"/>
  <c r="E41" i="12"/>
  <c r="D41" i="12"/>
  <c r="C41" i="12"/>
  <c r="J34" i="12"/>
  <c r="I34" i="12"/>
  <c r="H34" i="12"/>
  <c r="G34" i="12"/>
  <c r="F34" i="12"/>
  <c r="E34" i="12"/>
  <c r="D34" i="12"/>
  <c r="C34" i="12"/>
  <c r="G32" i="12"/>
  <c r="F32" i="12"/>
  <c r="E32" i="12"/>
  <c r="D32" i="12"/>
  <c r="C32" i="12"/>
  <c r="O12" i="12" l="1"/>
  <c r="N12" i="12"/>
  <c r="M12" i="12"/>
  <c r="L12" i="12"/>
  <c r="K12" i="12"/>
  <c r="J12" i="12"/>
  <c r="I12" i="12"/>
  <c r="H12" i="12"/>
  <c r="G12" i="12"/>
  <c r="F12" i="12"/>
  <c r="E12" i="12"/>
  <c r="D12" i="12"/>
  <c r="C12" i="12"/>
  <c r="K10" i="12"/>
  <c r="J10" i="12"/>
  <c r="I10" i="12"/>
  <c r="H10" i="12"/>
  <c r="G10" i="12"/>
  <c r="F10" i="12"/>
  <c r="E10" i="12"/>
  <c r="D10" i="12"/>
  <c r="C10" i="12"/>
  <c r="F8" i="12"/>
  <c r="E8" i="12"/>
  <c r="D8" i="12"/>
  <c r="H54" i="15"/>
  <c r="G54" i="15"/>
  <c r="F54" i="15"/>
  <c r="E54" i="15"/>
  <c r="D54" i="15"/>
  <c r="C54" i="15"/>
  <c r="B54" i="15"/>
  <c r="H46" i="15"/>
  <c r="G46" i="15"/>
  <c r="F46" i="15"/>
  <c r="E46" i="15"/>
  <c r="D46" i="15"/>
  <c r="C46" i="15"/>
  <c r="B46" i="15"/>
  <c r="H36" i="15"/>
  <c r="G36" i="15"/>
  <c r="F36" i="15"/>
  <c r="E36" i="15"/>
  <c r="D36" i="15"/>
  <c r="C36" i="15"/>
  <c r="B36" i="15"/>
  <c r="H28" i="15"/>
  <c r="G28" i="15"/>
  <c r="F28" i="15"/>
  <c r="E28" i="15"/>
  <c r="D28" i="15"/>
  <c r="C28" i="15"/>
  <c r="B28" i="15"/>
  <c r="H18" i="15"/>
  <c r="G18" i="15"/>
  <c r="F18" i="15"/>
  <c r="E18" i="15"/>
  <c r="D18" i="15"/>
  <c r="C18" i="15"/>
  <c r="B18" i="15"/>
  <c r="D16" i="15"/>
  <c r="C16" i="15"/>
  <c r="B16" i="15"/>
  <c r="H9" i="15"/>
  <c r="G9" i="15"/>
  <c r="F9" i="15"/>
  <c r="E9" i="15"/>
  <c r="D9" i="15"/>
  <c r="C9" i="15"/>
  <c r="B9" i="15"/>
  <c r="D7" i="15"/>
  <c r="C7" i="15"/>
  <c r="B7" i="15"/>
  <c r="H54" i="14"/>
  <c r="G54" i="14"/>
  <c r="F54" i="14"/>
  <c r="E54" i="14"/>
  <c r="D54" i="14"/>
  <c r="C54" i="14"/>
  <c r="B54" i="14"/>
  <c r="D52" i="14"/>
  <c r="C52" i="14"/>
  <c r="B52" i="14"/>
  <c r="H46" i="14"/>
  <c r="G46" i="14"/>
  <c r="F46" i="14"/>
  <c r="E46" i="14"/>
  <c r="D46" i="14"/>
  <c r="C46" i="14"/>
  <c r="B46" i="14"/>
  <c r="D44" i="14"/>
  <c r="C44" i="14"/>
  <c r="B44" i="14"/>
  <c r="H36" i="14"/>
  <c r="G36" i="14"/>
  <c r="F36" i="14"/>
  <c r="E36" i="14"/>
  <c r="D36" i="14"/>
  <c r="C36" i="14"/>
  <c r="B36" i="14"/>
  <c r="D34" i="14"/>
  <c r="C34" i="14"/>
  <c r="B34" i="14"/>
  <c r="H28" i="14"/>
  <c r="G28" i="14"/>
  <c r="F28" i="14"/>
  <c r="E28" i="14"/>
  <c r="D28" i="14"/>
  <c r="C28" i="14"/>
  <c r="B28" i="14"/>
  <c r="D26" i="14"/>
  <c r="C26" i="14"/>
  <c r="B26" i="14"/>
  <c r="H18" i="14"/>
  <c r="G18" i="14"/>
  <c r="F18" i="14"/>
  <c r="E18" i="14"/>
  <c r="D18" i="14"/>
  <c r="C18" i="14"/>
  <c r="B18" i="14"/>
  <c r="D16" i="14"/>
  <c r="C16" i="14"/>
  <c r="B16" i="14"/>
  <c r="H9" i="14"/>
  <c r="G9" i="14"/>
  <c r="F9" i="14"/>
  <c r="E9" i="14"/>
  <c r="D9" i="14"/>
  <c r="C9" i="14"/>
  <c r="B9" i="14"/>
  <c r="D7" i="14"/>
  <c r="C7" i="14"/>
  <c r="B7" i="14"/>
  <c r="B26" i="15" l="1"/>
  <c r="C26" i="15"/>
  <c r="D26" i="15"/>
  <c r="B34" i="15"/>
  <c r="C34" i="15"/>
  <c r="D34" i="15"/>
  <c r="B44" i="15"/>
  <c r="C44" i="15"/>
  <c r="D44" i="15"/>
  <c r="B52" i="15"/>
  <c r="C52" i="15"/>
  <c r="D52" i="15"/>
  <c r="P23" i="12" l="1"/>
</calcChain>
</file>

<file path=xl/sharedStrings.xml><?xml version="1.0" encoding="utf-8"?>
<sst xmlns="http://schemas.openxmlformats.org/spreadsheetml/2006/main" count="1111" uniqueCount="314">
  <si>
    <t>１回</t>
    <rPh sb="1" eb="2">
      <t>カイ</t>
    </rPh>
    <phoneticPr fontId="1"/>
  </si>
  <si>
    <t>２回</t>
    <rPh sb="1" eb="2">
      <t>カイ</t>
    </rPh>
    <phoneticPr fontId="1"/>
  </si>
  <si>
    <t>３回</t>
    <rPh sb="1" eb="2">
      <t>カイ</t>
    </rPh>
    <phoneticPr fontId="1"/>
  </si>
  <si>
    <t>４回</t>
    <rPh sb="1" eb="2">
      <t>カイ</t>
    </rPh>
    <phoneticPr fontId="1"/>
  </si>
  <si>
    <t>５回</t>
    <rPh sb="1" eb="2">
      <t>カイ</t>
    </rPh>
    <phoneticPr fontId="1"/>
  </si>
  <si>
    <t>６回</t>
    <rPh sb="1" eb="2">
      <t>カイ</t>
    </rPh>
    <phoneticPr fontId="1"/>
  </si>
  <si>
    <t>７回</t>
    <rPh sb="1" eb="2">
      <t>カイ</t>
    </rPh>
    <phoneticPr fontId="1"/>
  </si>
  <si>
    <t>８回</t>
    <rPh sb="1" eb="2">
      <t>カイ</t>
    </rPh>
    <phoneticPr fontId="1"/>
  </si>
  <si>
    <t>９回</t>
    <rPh sb="1" eb="2">
      <t>カイ</t>
    </rPh>
    <phoneticPr fontId="1"/>
  </si>
  <si>
    <t>１０回</t>
    <rPh sb="2" eb="3">
      <t>カイ</t>
    </rPh>
    <phoneticPr fontId="1"/>
  </si>
  <si>
    <t>１１回</t>
    <rPh sb="2" eb="3">
      <t>カイ</t>
    </rPh>
    <phoneticPr fontId="1"/>
  </si>
  <si>
    <t>１２回</t>
    <rPh sb="2" eb="3">
      <t>カイ</t>
    </rPh>
    <phoneticPr fontId="1"/>
  </si>
  <si>
    <t>１３回</t>
    <rPh sb="2" eb="3">
      <t>カイ</t>
    </rPh>
    <phoneticPr fontId="1"/>
  </si>
  <si>
    <t>１４回</t>
    <rPh sb="2" eb="3">
      <t>カイ</t>
    </rPh>
    <phoneticPr fontId="1"/>
  </si>
  <si>
    <t>(ア)通常</t>
    <rPh sb="3" eb="5">
      <t>ツウジョウ</t>
    </rPh>
    <phoneticPr fontId="1"/>
  </si>
  <si>
    <t>(イ)同一建物減算の場合</t>
    <rPh sb="3" eb="5">
      <t>ドウイツ</t>
    </rPh>
    <rPh sb="5" eb="7">
      <t>タテモノ</t>
    </rPh>
    <rPh sb="7" eb="9">
      <t>ゲンサン</t>
    </rPh>
    <rPh sb="10" eb="12">
      <t>バアイ</t>
    </rPh>
    <phoneticPr fontId="1"/>
  </si>
  <si>
    <t>(ウ)定員超過の場合</t>
    <rPh sb="3" eb="5">
      <t>テイイン</t>
    </rPh>
    <rPh sb="5" eb="7">
      <t>チョウカ</t>
    </rPh>
    <phoneticPr fontId="1"/>
  </si>
  <si>
    <t>（ⅰ）定員超過のみ</t>
    <rPh sb="3" eb="5">
      <t>テイイン</t>
    </rPh>
    <rPh sb="5" eb="7">
      <t>チョウカ</t>
    </rPh>
    <phoneticPr fontId="1"/>
  </si>
  <si>
    <t>（ⅱ）定員超過・同一建物減算</t>
    <rPh sb="3" eb="5">
      <t>テイイン</t>
    </rPh>
    <rPh sb="5" eb="7">
      <t>チョウカ</t>
    </rPh>
    <rPh sb="8" eb="10">
      <t>ドウイツ</t>
    </rPh>
    <rPh sb="10" eb="12">
      <t>タテモノ</t>
    </rPh>
    <rPh sb="12" eb="14">
      <t>ゲンサン</t>
    </rPh>
    <phoneticPr fontId="1"/>
  </si>
  <si>
    <t>（ⅰ）欠員のみ</t>
    <rPh sb="3" eb="5">
      <t>ケツイン</t>
    </rPh>
    <phoneticPr fontId="1"/>
  </si>
  <si>
    <t>(エ)看護・介護職員が欠員の場合</t>
    <rPh sb="3" eb="5">
      <t>カンゴ</t>
    </rPh>
    <rPh sb="6" eb="8">
      <t>カイゴ</t>
    </rPh>
    <rPh sb="8" eb="10">
      <t>ショクイン</t>
    </rPh>
    <rPh sb="11" eb="13">
      <t>ケツイン</t>
    </rPh>
    <phoneticPr fontId="1"/>
  </si>
  <si>
    <t>(イ)同一建物減算</t>
    <rPh sb="3" eb="5">
      <t>ドウイツ</t>
    </rPh>
    <rPh sb="5" eb="7">
      <t>タテモノ</t>
    </rPh>
    <rPh sb="7" eb="9">
      <t>ゲンサン</t>
    </rPh>
    <phoneticPr fontId="1"/>
  </si>
  <si>
    <t>（ⅱ）欠員・同一建物減算</t>
    <rPh sb="3" eb="5">
      <t>ケツイン</t>
    </rPh>
    <phoneticPr fontId="1"/>
  </si>
  <si>
    <t>※要支援１の場合、週2回程度までしか請求はできません。</t>
    <rPh sb="1" eb="4">
      <t>ヨウシエン</t>
    </rPh>
    <rPh sb="6" eb="8">
      <t>バアイ</t>
    </rPh>
    <rPh sb="9" eb="10">
      <t>シュウ</t>
    </rPh>
    <rPh sb="11" eb="12">
      <t>カイ</t>
    </rPh>
    <rPh sb="12" eb="14">
      <t>テイド</t>
    </rPh>
    <rPh sb="18" eb="20">
      <t>セイキュウ</t>
    </rPh>
    <phoneticPr fontId="1"/>
  </si>
  <si>
    <t>　　　 利用回数
ケアプラン
上の位置づけ</t>
    <rPh sb="4" eb="6">
      <t>リヨウ</t>
    </rPh>
    <rPh sb="6" eb="8">
      <t>カイスウ</t>
    </rPh>
    <rPh sb="17" eb="18">
      <t>ウエ</t>
    </rPh>
    <rPh sb="19" eb="21">
      <t>イチ</t>
    </rPh>
    <phoneticPr fontId="1"/>
  </si>
  <si>
    <t>230(単位)×1(回)</t>
    <rPh sb="4" eb="6">
      <t>タンイ</t>
    </rPh>
    <rPh sb="10" eb="11">
      <t>カイ</t>
    </rPh>
    <phoneticPr fontId="1"/>
  </si>
  <si>
    <t>230(単位)×2(回)</t>
    <rPh sb="4" eb="6">
      <t>タンイ</t>
    </rPh>
    <rPh sb="10" eb="11">
      <t>カイ</t>
    </rPh>
    <phoneticPr fontId="1"/>
  </si>
  <si>
    <t>230(単位)×3(回)</t>
    <rPh sb="4" eb="6">
      <t>タンイ</t>
    </rPh>
    <rPh sb="10" eb="11">
      <t>カイ</t>
    </rPh>
    <phoneticPr fontId="1"/>
  </si>
  <si>
    <t>230(単位)×4(回)</t>
    <rPh sb="4" eb="6">
      <t>タンイ</t>
    </rPh>
    <rPh sb="10" eb="11">
      <t>カイ</t>
    </rPh>
    <phoneticPr fontId="1"/>
  </si>
  <si>
    <t>230(単位)×5(回)</t>
    <rPh sb="4" eb="6">
      <t>タンイ</t>
    </rPh>
    <rPh sb="10" eb="11">
      <t>カイ</t>
    </rPh>
    <phoneticPr fontId="1"/>
  </si>
  <si>
    <t>230(単位)×6(回)</t>
    <rPh sb="4" eb="6">
      <t>タンイ</t>
    </rPh>
    <rPh sb="10" eb="11">
      <t>カイ</t>
    </rPh>
    <phoneticPr fontId="1"/>
  </si>
  <si>
    <t>230(単位)×7(回)</t>
    <rPh sb="4" eb="6">
      <t>タンイ</t>
    </rPh>
    <rPh sb="10" eb="11">
      <t>カイ</t>
    </rPh>
    <phoneticPr fontId="1"/>
  </si>
  <si>
    <t>230(単位)×8(回)</t>
    <rPh sb="4" eb="6">
      <t>タンイ</t>
    </rPh>
    <rPh sb="10" eb="11">
      <t>カイ</t>
    </rPh>
    <phoneticPr fontId="1"/>
  </si>
  <si>
    <t>M:\12 事業所支援班\180 介護予防・日常生活支援総合事業\01 相当サービス・緩和サービス\09 報酬改定</t>
    <phoneticPr fontId="1"/>
  </si>
  <si>
    <t>要支援１
(上限
1,150）</t>
    <rPh sb="0" eb="3">
      <t>ヨウシエン</t>
    </rPh>
    <rPh sb="6" eb="8">
      <t>ジョウゲン</t>
    </rPh>
    <phoneticPr fontId="1"/>
  </si>
  <si>
    <t>180(単位)×7(回)</t>
    <rPh sb="4" eb="6">
      <t>タンイ</t>
    </rPh>
    <rPh sb="10" eb="11">
      <t>カイ</t>
    </rPh>
    <phoneticPr fontId="1"/>
  </si>
  <si>
    <t>180(単位)×6(回)</t>
    <rPh sb="4" eb="6">
      <t>タンイ</t>
    </rPh>
    <rPh sb="10" eb="11">
      <t>カイ</t>
    </rPh>
    <phoneticPr fontId="1"/>
  </si>
  <si>
    <t>180(単位)×5(回)</t>
    <rPh sb="4" eb="6">
      <t>タンイ</t>
    </rPh>
    <rPh sb="10" eb="11">
      <t>カイ</t>
    </rPh>
    <phoneticPr fontId="1"/>
  </si>
  <si>
    <t>180(単位)×4(回)</t>
    <rPh sb="4" eb="6">
      <t>タンイ</t>
    </rPh>
    <rPh sb="10" eb="11">
      <t>カイ</t>
    </rPh>
    <phoneticPr fontId="1"/>
  </si>
  <si>
    <t>180(単位)×3(回)</t>
    <rPh sb="4" eb="6">
      <t>タンイ</t>
    </rPh>
    <rPh sb="10" eb="11">
      <t>カイ</t>
    </rPh>
    <phoneticPr fontId="1"/>
  </si>
  <si>
    <t>180(単位)×2(回)</t>
    <rPh sb="4" eb="6">
      <t>タンイ</t>
    </rPh>
    <rPh sb="10" eb="11">
      <t>カイ</t>
    </rPh>
    <phoneticPr fontId="1"/>
  </si>
  <si>
    <t>180(単位)×1(回)</t>
    <rPh sb="4" eb="6">
      <t>タンイ</t>
    </rPh>
    <rPh sb="10" eb="11">
      <t>カイ</t>
    </rPh>
    <phoneticPr fontId="1"/>
  </si>
  <si>
    <t>１５回</t>
    <rPh sb="2" eb="3">
      <t>カイ</t>
    </rPh>
    <phoneticPr fontId="1"/>
  </si>
  <si>
    <t>　　　　利用回数
ケアプラン
上の位置づけ</t>
    <rPh sb="4" eb="6">
      <t>リヨウ</t>
    </rPh>
    <rPh sb="6" eb="8">
      <t>カイスウ</t>
    </rPh>
    <rPh sb="16" eb="17">
      <t>ウエ</t>
    </rPh>
    <rPh sb="18" eb="20">
      <t>イチ</t>
    </rPh>
    <phoneticPr fontId="1"/>
  </si>
  <si>
    <t>186(単位)×3(回)</t>
    <rPh sb="4" eb="6">
      <t>タンイ</t>
    </rPh>
    <rPh sb="10" eb="11">
      <t>カイ</t>
    </rPh>
    <phoneticPr fontId="1"/>
  </si>
  <si>
    <t>186(単位)×2(回)</t>
    <rPh sb="4" eb="6">
      <t>タンイ</t>
    </rPh>
    <rPh sb="10" eb="11">
      <t>カイ</t>
    </rPh>
    <phoneticPr fontId="1"/>
  </si>
  <si>
    <t>186(単位)×1(回)</t>
    <rPh sb="4" eb="6">
      <t>タンイ</t>
    </rPh>
    <rPh sb="10" eb="11">
      <t>カイ</t>
    </rPh>
    <phoneticPr fontId="1"/>
  </si>
  <si>
    <t>266(単位)×3(回)</t>
    <rPh sb="4" eb="6">
      <t>タンイ</t>
    </rPh>
    <rPh sb="10" eb="11">
      <t>カイ</t>
    </rPh>
    <phoneticPr fontId="1"/>
  </si>
  <si>
    <t>266(単位)×2(回)</t>
    <rPh sb="4" eb="6">
      <t>タンイ</t>
    </rPh>
    <rPh sb="10" eb="11">
      <t>カイ</t>
    </rPh>
    <phoneticPr fontId="1"/>
  </si>
  <si>
    <t>266(単位)×1(回)</t>
    <rPh sb="4" eb="6">
      <t>タンイ</t>
    </rPh>
    <rPh sb="10" eb="11">
      <t>カイ</t>
    </rPh>
    <phoneticPr fontId="1"/>
  </si>
  <si>
    <t>(イ)同一建物減算の場合</t>
    <rPh sb="3" eb="5">
      <t>ドウイツ</t>
    </rPh>
    <phoneticPr fontId="1"/>
  </si>
  <si>
    <t>通所介護相当サービス（3時間以上）</t>
    <rPh sb="0" eb="2">
      <t>ツウショ</t>
    </rPh>
    <rPh sb="2" eb="4">
      <t>カイゴ</t>
    </rPh>
    <rPh sb="4" eb="6">
      <t>ソウトウ</t>
    </rPh>
    <rPh sb="12" eb="14">
      <t>ジカン</t>
    </rPh>
    <rPh sb="14" eb="16">
      <t>イジョウ</t>
    </rPh>
    <phoneticPr fontId="1"/>
  </si>
  <si>
    <t>92(単位)×3(回)</t>
    <rPh sb="3" eb="5">
      <t>タンイ</t>
    </rPh>
    <rPh sb="9" eb="10">
      <t>カイ</t>
    </rPh>
    <phoneticPr fontId="1"/>
  </si>
  <si>
    <t>92(単位)×2(回)</t>
    <rPh sb="3" eb="5">
      <t>タンイ</t>
    </rPh>
    <rPh sb="9" eb="10">
      <t>カイ</t>
    </rPh>
    <phoneticPr fontId="1"/>
  </si>
  <si>
    <t>92(単位)×1(回)</t>
    <rPh sb="3" eb="5">
      <t>タンイ</t>
    </rPh>
    <rPh sb="9" eb="10">
      <t>カイ</t>
    </rPh>
    <phoneticPr fontId="1"/>
  </si>
  <si>
    <t>1,655(単位)</t>
    <rPh sb="6" eb="8">
      <t>タンイ</t>
    </rPh>
    <phoneticPr fontId="1"/>
  </si>
  <si>
    <t>通所介護相当サービス（2時間以上3時間未満）</t>
    <rPh sb="0" eb="2">
      <t>ツウショ</t>
    </rPh>
    <rPh sb="2" eb="4">
      <t>カイゴ</t>
    </rPh>
    <rPh sb="4" eb="6">
      <t>ソウトウ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</si>
  <si>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1,172(単位)</t>
    <rPh sb="6" eb="8">
      <t>タンイ</t>
    </rPh>
    <phoneticPr fontId="1"/>
  </si>
  <si>
    <t>2,342(単位)</t>
    <rPh sb="6" eb="8">
      <t>タンイ</t>
    </rPh>
    <phoneticPr fontId="1"/>
  </si>
  <si>
    <t>286(単位)×1(回)</t>
    <rPh sb="4" eb="6">
      <t>タンイ</t>
    </rPh>
    <rPh sb="10" eb="11">
      <t>カイ</t>
    </rPh>
    <phoneticPr fontId="1"/>
  </si>
  <si>
    <t>286(単位)×2(回)</t>
    <rPh sb="4" eb="6">
      <t>タンイ</t>
    </rPh>
    <rPh sb="10" eb="11">
      <t>カイ</t>
    </rPh>
    <phoneticPr fontId="1"/>
  </si>
  <si>
    <t>286(単位)×3(回)</t>
    <rPh sb="4" eb="6">
      <t>タンイ</t>
    </rPh>
    <rPh sb="10" eb="11">
      <t>カイ</t>
    </rPh>
    <phoneticPr fontId="1"/>
  </si>
  <si>
    <t>2,108(単位)</t>
    <rPh sb="6" eb="8">
      <t>タンイ</t>
    </rPh>
    <phoneticPr fontId="1"/>
  </si>
  <si>
    <t>380(単位)×1(回)</t>
    <rPh sb="4" eb="6">
      <t>タンイ</t>
    </rPh>
    <rPh sb="10" eb="11">
      <t>カイ</t>
    </rPh>
    <phoneticPr fontId="1"/>
  </si>
  <si>
    <t>380(単位)×2(回)</t>
    <rPh sb="4" eb="6">
      <t>タンイ</t>
    </rPh>
    <rPh sb="10" eb="11">
      <t>カイ</t>
    </rPh>
    <phoneticPr fontId="1"/>
  </si>
  <si>
    <t>380(単位)×3(回)</t>
    <rPh sb="4" eb="6">
      <t>タンイ</t>
    </rPh>
    <rPh sb="10" eb="11">
      <t>カイ</t>
    </rPh>
    <phoneticPr fontId="1"/>
  </si>
  <si>
    <t>1,655(単位)</t>
  </si>
  <si>
    <t>391(単位)×1(回)</t>
    <rPh sb="4" eb="6">
      <t>タンイ</t>
    </rPh>
    <rPh sb="10" eb="11">
      <t>カイ</t>
    </rPh>
    <phoneticPr fontId="1"/>
  </si>
  <si>
    <t>391(単位)×2(回)</t>
    <rPh sb="4" eb="6">
      <t>タンイ</t>
    </rPh>
    <rPh sb="10" eb="11">
      <t>カイ</t>
    </rPh>
    <phoneticPr fontId="1"/>
  </si>
  <si>
    <t>391(単位)×3(回)</t>
    <rPh sb="4" eb="6">
      <t>タンイ</t>
    </rPh>
    <rPh sb="10" eb="11">
      <t>カイ</t>
    </rPh>
    <phoneticPr fontId="1"/>
  </si>
  <si>
    <t>391(単位)×4(回)</t>
    <rPh sb="4" eb="6">
      <t>タンイ</t>
    </rPh>
    <rPh sb="10" eb="11">
      <t>カイ</t>
    </rPh>
    <phoneticPr fontId="1"/>
  </si>
  <si>
    <t>391(単位)×5(回)</t>
    <rPh sb="4" eb="6">
      <t>タンイ</t>
    </rPh>
    <rPh sb="10" eb="11">
      <t>カイ</t>
    </rPh>
    <phoneticPr fontId="1"/>
  </si>
  <si>
    <t>391(単位)×6(回)</t>
    <rPh sb="4" eb="6">
      <t>タンイ</t>
    </rPh>
    <rPh sb="10" eb="11">
      <t>カイ</t>
    </rPh>
    <phoneticPr fontId="1"/>
  </si>
  <si>
    <t>391(単位)×7(回)</t>
    <rPh sb="4" eb="6">
      <t>タンイ</t>
    </rPh>
    <rPh sb="10" eb="11">
      <t>カイ</t>
    </rPh>
    <phoneticPr fontId="1"/>
  </si>
  <si>
    <t>3,393(単位)</t>
    <rPh sb="6" eb="8">
      <t>タンイ</t>
    </rPh>
    <phoneticPr fontId="1"/>
  </si>
  <si>
    <t>1,279(単位)</t>
  </si>
  <si>
    <t>1,279(単位)</t>
    <rPh sb="6" eb="8">
      <t>タンイ</t>
    </rPh>
    <phoneticPr fontId="1"/>
  </si>
  <si>
    <t>297(単位)×1(回)</t>
    <rPh sb="4" eb="6">
      <t>タンイ</t>
    </rPh>
    <rPh sb="10" eb="11">
      <t>カイ</t>
    </rPh>
    <phoneticPr fontId="1"/>
  </si>
  <si>
    <t>297(単位)×2(回)</t>
    <rPh sb="4" eb="6">
      <t>タンイ</t>
    </rPh>
    <rPh sb="10" eb="11">
      <t>カイ</t>
    </rPh>
    <phoneticPr fontId="1"/>
  </si>
  <si>
    <t>297(単位)×3(回)</t>
    <rPh sb="4" eb="6">
      <t>タンイ</t>
    </rPh>
    <rPh sb="10" eb="11">
      <t>カイ</t>
    </rPh>
    <phoneticPr fontId="1"/>
  </si>
  <si>
    <t>297(単位)×4(回)</t>
    <rPh sb="4" eb="6">
      <t>タンイ</t>
    </rPh>
    <rPh sb="10" eb="11">
      <t>カイ</t>
    </rPh>
    <phoneticPr fontId="1"/>
  </si>
  <si>
    <t>297(単位)×5(回)</t>
    <rPh sb="4" eb="6">
      <t>タンイ</t>
    </rPh>
    <rPh sb="10" eb="11">
      <t>カイ</t>
    </rPh>
    <phoneticPr fontId="1"/>
  </si>
  <si>
    <t>297(単位)×6(回)</t>
    <rPh sb="4" eb="6">
      <t>タンイ</t>
    </rPh>
    <rPh sb="10" eb="11">
      <t>カイ</t>
    </rPh>
    <phoneticPr fontId="1"/>
  </si>
  <si>
    <t>297(単位)×7(回)</t>
    <rPh sb="4" eb="6">
      <t>タンイ</t>
    </rPh>
    <rPh sb="10" eb="11">
      <t>カイ</t>
    </rPh>
    <phoneticPr fontId="1"/>
  </si>
  <si>
    <t>2,641(単位)</t>
    <rPh sb="6" eb="8">
      <t>タンイ</t>
    </rPh>
    <phoneticPr fontId="1"/>
  </si>
  <si>
    <t>週１回程度
(上限1,655)</t>
    <rPh sb="0" eb="1">
      <t>シュウ</t>
    </rPh>
    <rPh sb="2" eb="3">
      <t>カイ</t>
    </rPh>
    <rPh sb="3" eb="5">
      <t>テイド</t>
    </rPh>
    <rPh sb="7" eb="9">
      <t>ジョウゲン</t>
    </rPh>
    <phoneticPr fontId="1"/>
  </si>
  <si>
    <t>週２回程度
(上限3,393）</t>
    <rPh sb="0" eb="1">
      <t>シュウ</t>
    </rPh>
    <rPh sb="2" eb="3">
      <t>カイ</t>
    </rPh>
    <rPh sb="3" eb="5">
      <t>テイド</t>
    </rPh>
    <rPh sb="7" eb="9">
      <t>ジョウゲン</t>
    </rPh>
    <phoneticPr fontId="1"/>
  </si>
  <si>
    <t>週１回程度
(上限1,279)</t>
    <rPh sb="0" eb="1">
      <t>シュウ</t>
    </rPh>
    <rPh sb="2" eb="3">
      <t>カイ</t>
    </rPh>
    <rPh sb="3" eb="5">
      <t>テイド</t>
    </rPh>
    <rPh sb="7" eb="9">
      <t>ジョウゲン</t>
    </rPh>
    <phoneticPr fontId="1"/>
  </si>
  <si>
    <t>週２回程度
(上限2,641)</t>
    <rPh sb="0" eb="1">
      <t>シュウ</t>
    </rPh>
    <rPh sb="2" eb="3">
      <t>カイ</t>
    </rPh>
    <rPh sb="3" eb="5">
      <t>テイド</t>
    </rPh>
    <rPh sb="7" eb="9">
      <t>ジョウゲン</t>
    </rPh>
    <phoneticPr fontId="1"/>
  </si>
  <si>
    <t>1,159(単位)</t>
  </si>
  <si>
    <t>1,159(単位)</t>
    <rPh sb="6" eb="8">
      <t>タンイ</t>
    </rPh>
    <phoneticPr fontId="1"/>
  </si>
  <si>
    <t>週１回程度
(上限1,159)</t>
    <rPh sb="0" eb="1">
      <t>シュウ</t>
    </rPh>
    <rPh sb="2" eb="3">
      <t>カイ</t>
    </rPh>
    <rPh sb="3" eb="5">
      <t>テイド</t>
    </rPh>
    <rPh sb="7" eb="9">
      <t>ジョウゲン</t>
    </rPh>
    <phoneticPr fontId="1"/>
  </si>
  <si>
    <t>274(単位)×1(回)</t>
    <rPh sb="4" eb="6">
      <t>タンイ</t>
    </rPh>
    <rPh sb="10" eb="11">
      <t>カイ</t>
    </rPh>
    <phoneticPr fontId="1"/>
  </si>
  <si>
    <t>274(単位)×2(回)</t>
    <rPh sb="4" eb="6">
      <t>タンイ</t>
    </rPh>
    <rPh sb="10" eb="11">
      <t>カイ</t>
    </rPh>
    <phoneticPr fontId="1"/>
  </si>
  <si>
    <t>274(単位)×3(回)</t>
    <rPh sb="4" eb="6">
      <t>タンイ</t>
    </rPh>
    <rPh sb="10" eb="11">
      <t>カイ</t>
    </rPh>
    <phoneticPr fontId="1"/>
  </si>
  <si>
    <t>274(単位)×4(回)</t>
    <rPh sb="4" eb="6">
      <t>タンイ</t>
    </rPh>
    <rPh sb="10" eb="11">
      <t>カイ</t>
    </rPh>
    <phoneticPr fontId="1"/>
  </si>
  <si>
    <t>274(単位)×5(回)</t>
    <rPh sb="4" eb="6">
      <t>タンイ</t>
    </rPh>
    <rPh sb="10" eb="11">
      <t>カイ</t>
    </rPh>
    <phoneticPr fontId="1"/>
  </si>
  <si>
    <t>274(単位)×6(回)</t>
    <rPh sb="4" eb="6">
      <t>タンイ</t>
    </rPh>
    <rPh sb="10" eb="11">
      <t>カイ</t>
    </rPh>
    <phoneticPr fontId="1"/>
  </si>
  <si>
    <t>274(単位)×7(回)</t>
    <rPh sb="4" eb="6">
      <t>タンイ</t>
    </rPh>
    <rPh sb="10" eb="11">
      <t>カイ</t>
    </rPh>
    <phoneticPr fontId="1"/>
  </si>
  <si>
    <t>2,375(単位)</t>
    <rPh sb="6" eb="8">
      <t>タンイ</t>
    </rPh>
    <phoneticPr fontId="1"/>
  </si>
  <si>
    <t>週２回程度
(上限2,375)</t>
    <rPh sb="0" eb="1">
      <t>シュウ</t>
    </rPh>
    <rPh sb="2" eb="3">
      <t>カイ</t>
    </rPh>
    <rPh sb="3" eb="5">
      <t>テイド</t>
    </rPh>
    <rPh sb="7" eb="9">
      <t>ジョウゲン</t>
    </rPh>
    <phoneticPr fontId="1"/>
  </si>
  <si>
    <t>172(単位)×1(回)</t>
    <rPh sb="4" eb="6">
      <t>タンイ</t>
    </rPh>
    <rPh sb="10" eb="11">
      <t>カイ</t>
    </rPh>
    <phoneticPr fontId="1"/>
  </si>
  <si>
    <t>172(単位)×2(回)</t>
    <rPh sb="4" eb="6">
      <t>タンイ</t>
    </rPh>
    <rPh sb="10" eb="11">
      <t>カイ</t>
    </rPh>
    <phoneticPr fontId="1"/>
  </si>
  <si>
    <t>172(単位)×3(回)</t>
    <rPh sb="4" eb="6">
      <t>タンイ</t>
    </rPh>
    <rPh sb="10" eb="11">
      <t>カイ</t>
    </rPh>
    <phoneticPr fontId="1"/>
  </si>
  <si>
    <t>783(単位)</t>
  </si>
  <si>
    <t>783(単位)</t>
    <rPh sb="4" eb="6">
      <t>タンイ</t>
    </rPh>
    <phoneticPr fontId="1"/>
  </si>
  <si>
    <t>週１回程度
(上限783)</t>
    <rPh sb="0" eb="1">
      <t>シュウ</t>
    </rPh>
    <rPh sb="2" eb="3">
      <t>カイ</t>
    </rPh>
    <rPh sb="3" eb="5">
      <t>テイド</t>
    </rPh>
    <rPh sb="7" eb="9">
      <t>ジョウゲン</t>
    </rPh>
    <phoneticPr fontId="1"/>
  </si>
  <si>
    <t>1,623(単位)</t>
    <rPh sb="6" eb="8">
      <t>タンイ</t>
    </rPh>
    <phoneticPr fontId="1"/>
  </si>
  <si>
    <t>週２回程度
(上限1,623)</t>
    <rPh sb="0" eb="1">
      <t>シュウ</t>
    </rPh>
    <rPh sb="2" eb="3">
      <t>カイ</t>
    </rPh>
    <rPh sb="3" eb="5">
      <t>テイド</t>
    </rPh>
    <rPh sb="7" eb="9">
      <t>ジョウゲン</t>
    </rPh>
    <phoneticPr fontId="1"/>
  </si>
  <si>
    <t>811(単位)</t>
  </si>
  <si>
    <t>811(単位)</t>
    <rPh sb="4" eb="6">
      <t>タンイ</t>
    </rPh>
    <phoneticPr fontId="1"/>
  </si>
  <si>
    <t>週１回程度
(上限811)</t>
    <rPh sb="0" eb="1">
      <t>シュウ</t>
    </rPh>
    <rPh sb="2" eb="3">
      <t>カイ</t>
    </rPh>
    <rPh sb="3" eb="5">
      <t>テイド</t>
    </rPh>
    <rPh sb="7" eb="9">
      <t>ジョウゲン</t>
    </rPh>
    <phoneticPr fontId="1"/>
  </si>
  <si>
    <t>192(単位)×1(回)</t>
    <rPh sb="4" eb="6">
      <t>タンイ</t>
    </rPh>
    <rPh sb="10" eb="11">
      <t>カイ</t>
    </rPh>
    <phoneticPr fontId="1"/>
  </si>
  <si>
    <t>192(単位)×2(回)</t>
    <rPh sb="4" eb="6">
      <t>タンイ</t>
    </rPh>
    <rPh sb="10" eb="11">
      <t>カイ</t>
    </rPh>
    <phoneticPr fontId="1"/>
  </si>
  <si>
    <t>192(単位)×3(回)</t>
    <rPh sb="4" eb="6">
      <t>タンイ</t>
    </rPh>
    <rPh sb="10" eb="11">
      <t>カイ</t>
    </rPh>
    <phoneticPr fontId="1"/>
  </si>
  <si>
    <t>192(単位)×4(回)</t>
    <rPh sb="4" eb="6">
      <t>タンイ</t>
    </rPh>
    <rPh sb="10" eb="11">
      <t>カイ</t>
    </rPh>
    <phoneticPr fontId="1"/>
  </si>
  <si>
    <t>192(単位)×5(回)</t>
    <rPh sb="4" eb="6">
      <t>タンイ</t>
    </rPh>
    <rPh sb="10" eb="11">
      <t>カイ</t>
    </rPh>
    <phoneticPr fontId="1"/>
  </si>
  <si>
    <t>192(単位)×6(回)</t>
    <rPh sb="4" eb="6">
      <t>タンイ</t>
    </rPh>
    <rPh sb="10" eb="11">
      <t>カイ</t>
    </rPh>
    <phoneticPr fontId="1"/>
  </si>
  <si>
    <t>192(単位)×7(回)</t>
    <rPh sb="4" eb="6">
      <t>タンイ</t>
    </rPh>
    <rPh sb="10" eb="11">
      <t>カイ</t>
    </rPh>
    <phoneticPr fontId="1"/>
  </si>
  <si>
    <t>1,663(単位)</t>
    <rPh sb="6" eb="8">
      <t>タンイ</t>
    </rPh>
    <phoneticPr fontId="1"/>
  </si>
  <si>
    <t>週２回程度
(上限1,663)</t>
    <rPh sb="0" eb="1">
      <t>シュウ</t>
    </rPh>
    <rPh sb="2" eb="3">
      <t>カイ</t>
    </rPh>
    <rPh sb="3" eb="5">
      <t>テイド</t>
    </rPh>
    <rPh sb="7" eb="9">
      <t>ジョウゲン</t>
    </rPh>
    <phoneticPr fontId="1"/>
  </si>
  <si>
    <t>435(単位)</t>
  </si>
  <si>
    <t>435(単位)</t>
    <rPh sb="4" eb="6">
      <t>タンイ</t>
    </rPh>
    <phoneticPr fontId="1"/>
  </si>
  <si>
    <t>週１回程度
(上限435)</t>
    <rPh sb="0" eb="1">
      <t>シュウ</t>
    </rPh>
    <rPh sb="2" eb="3">
      <t>カイ</t>
    </rPh>
    <rPh sb="3" eb="5">
      <t>テイド</t>
    </rPh>
    <rPh sb="7" eb="9">
      <t>ジョウゲン</t>
    </rPh>
    <phoneticPr fontId="1"/>
  </si>
  <si>
    <t>98(単位)×1(回)</t>
    <rPh sb="3" eb="5">
      <t>タンイ</t>
    </rPh>
    <rPh sb="9" eb="10">
      <t>カイ</t>
    </rPh>
    <phoneticPr fontId="1"/>
  </si>
  <si>
    <t>98(単位)×2(回)</t>
    <rPh sb="3" eb="5">
      <t>タンイ</t>
    </rPh>
    <rPh sb="9" eb="10">
      <t>カイ</t>
    </rPh>
    <phoneticPr fontId="1"/>
  </si>
  <si>
    <t>98(単位)×3(回)</t>
    <rPh sb="3" eb="5">
      <t>タンイ</t>
    </rPh>
    <rPh sb="9" eb="10">
      <t>カイ</t>
    </rPh>
    <phoneticPr fontId="1"/>
  </si>
  <si>
    <t>98(単位)×4(回)</t>
    <rPh sb="3" eb="5">
      <t>タンイ</t>
    </rPh>
    <rPh sb="9" eb="10">
      <t>カイ</t>
    </rPh>
    <phoneticPr fontId="1"/>
  </si>
  <si>
    <t>98(単位)×5(回)</t>
    <rPh sb="3" eb="5">
      <t>タンイ</t>
    </rPh>
    <rPh sb="9" eb="10">
      <t>カイ</t>
    </rPh>
    <phoneticPr fontId="1"/>
  </si>
  <si>
    <t>98(単位)×6(回)</t>
    <rPh sb="3" eb="5">
      <t>タンイ</t>
    </rPh>
    <rPh sb="9" eb="10">
      <t>カイ</t>
    </rPh>
    <phoneticPr fontId="1"/>
  </si>
  <si>
    <t>98(単位)×7(回)</t>
    <rPh sb="3" eb="5">
      <t>タンイ</t>
    </rPh>
    <rPh sb="9" eb="10">
      <t>カイ</t>
    </rPh>
    <phoneticPr fontId="1"/>
  </si>
  <si>
    <t>911(単位)</t>
    <rPh sb="4" eb="6">
      <t>タンイ</t>
    </rPh>
    <phoneticPr fontId="1"/>
  </si>
  <si>
    <t>週２回程度
(上限911)</t>
    <rPh sb="0" eb="1">
      <t>シュウ</t>
    </rPh>
    <rPh sb="2" eb="3">
      <t>カイ</t>
    </rPh>
    <rPh sb="3" eb="5">
      <t>テイド</t>
    </rPh>
    <rPh sb="7" eb="9">
      <t>ジョウゲン</t>
    </rPh>
    <phoneticPr fontId="1"/>
  </si>
  <si>
    <t>千葉市介護予防・日常生活支援総合事業　利用回数ごとの請求方法について（Ｒ１．１０．１～）</t>
  </si>
  <si>
    <t>ミニデイ型通所サービス</t>
    <rPh sb="4" eb="5">
      <t>ガタ</t>
    </rPh>
    <rPh sb="5" eb="7">
      <t>ツウショ</t>
    </rPh>
    <phoneticPr fontId="1"/>
  </si>
  <si>
    <t>生活援助型訪問サービス</t>
    <rPh sb="0" eb="2">
      <t>セイカツ</t>
    </rPh>
    <rPh sb="2" eb="5">
      <t>エンジョガタ</t>
    </rPh>
    <rPh sb="5" eb="7">
      <t>ホウモン</t>
    </rPh>
    <phoneticPr fontId="1"/>
  </si>
  <si>
    <t>252(単位)×1(回)</t>
    <rPh sb="4" eb="6">
      <t>タンイ</t>
    </rPh>
    <rPh sb="10" eb="11">
      <t>カイ</t>
    </rPh>
    <phoneticPr fontId="1"/>
  </si>
  <si>
    <t>252(単位)×2(回)</t>
    <rPh sb="4" eb="6">
      <t>タンイ</t>
    </rPh>
    <rPh sb="10" eb="11">
      <t>カイ</t>
    </rPh>
    <phoneticPr fontId="1"/>
  </si>
  <si>
    <t>252(単位)×3(回)</t>
    <rPh sb="4" eb="6">
      <t>タンイ</t>
    </rPh>
    <rPh sb="10" eb="11">
      <t>カイ</t>
    </rPh>
    <phoneticPr fontId="1"/>
  </si>
  <si>
    <t>252(単位)×4(回)</t>
    <rPh sb="4" eb="6">
      <t>タンイ</t>
    </rPh>
    <rPh sb="10" eb="11">
      <t>カイ</t>
    </rPh>
    <phoneticPr fontId="1"/>
  </si>
  <si>
    <t>252(単位)×5(回)</t>
    <rPh sb="4" eb="6">
      <t>タンイ</t>
    </rPh>
    <rPh sb="10" eb="11">
      <t>カイ</t>
    </rPh>
    <phoneticPr fontId="1"/>
  </si>
  <si>
    <t>252(単位)×6(回)</t>
    <rPh sb="4" eb="6">
      <t>タンイ</t>
    </rPh>
    <rPh sb="10" eb="11">
      <t>カイ</t>
    </rPh>
    <phoneticPr fontId="1"/>
  </si>
  <si>
    <t>252(単位)×7(回)</t>
    <rPh sb="4" eb="6">
      <t>タンイ</t>
    </rPh>
    <rPh sb="10" eb="11">
      <t>カイ</t>
    </rPh>
    <phoneticPr fontId="1"/>
  </si>
  <si>
    <t>252(単位)×8(回)</t>
    <rPh sb="4" eb="6">
      <t>タンイ</t>
    </rPh>
    <rPh sb="10" eb="11">
      <t>カイ</t>
    </rPh>
    <phoneticPr fontId="1"/>
  </si>
  <si>
    <t>252(単位)×9(回)</t>
    <rPh sb="4" eb="6">
      <t>タンイ</t>
    </rPh>
    <rPh sb="10" eb="11">
      <t>カイ</t>
    </rPh>
    <phoneticPr fontId="1"/>
  </si>
  <si>
    <t>週１回程度
(上限
1,172)</t>
    <rPh sb="0" eb="1">
      <t>シュウ</t>
    </rPh>
    <rPh sb="2" eb="3">
      <t>カイ</t>
    </rPh>
    <rPh sb="3" eb="5">
      <t>テイド</t>
    </rPh>
    <phoneticPr fontId="1"/>
  </si>
  <si>
    <t>週２回程度
(上限
2,342)</t>
    <rPh sb="0" eb="1">
      <t>シュウ</t>
    </rPh>
    <rPh sb="2" eb="3">
      <t>カイ</t>
    </rPh>
    <rPh sb="3" eb="5">
      <t>テイド</t>
    </rPh>
    <rPh sb="7" eb="9">
      <t>ジョウゲン</t>
    </rPh>
    <phoneticPr fontId="1"/>
  </si>
  <si>
    <t>252(単位)×10(回)</t>
    <rPh sb="4" eb="6">
      <t>タンイ</t>
    </rPh>
    <rPh sb="11" eb="12">
      <t>カイ</t>
    </rPh>
    <phoneticPr fontId="1"/>
  </si>
  <si>
    <t>252(単位)×11(回)</t>
    <rPh sb="4" eb="6">
      <t>タンイ</t>
    </rPh>
    <rPh sb="11" eb="12">
      <t>カイ</t>
    </rPh>
    <phoneticPr fontId="1"/>
  </si>
  <si>
    <t>252(単位)×12(回)</t>
    <rPh sb="4" eb="6">
      <t>タンイ</t>
    </rPh>
    <rPh sb="11" eb="12">
      <t>カイ</t>
    </rPh>
    <phoneticPr fontId="1"/>
  </si>
  <si>
    <t>252(単位)×13(回)</t>
    <rPh sb="4" eb="6">
      <t>タンイ</t>
    </rPh>
    <rPh sb="11" eb="12">
      <t>カイ</t>
    </rPh>
    <phoneticPr fontId="1"/>
  </si>
  <si>
    <t>1,055(単位)</t>
    <rPh sb="6" eb="8">
      <t>タンイ</t>
    </rPh>
    <phoneticPr fontId="1"/>
  </si>
  <si>
    <t>3,155(単位)</t>
    <rPh sb="6" eb="8">
      <t>タンイ</t>
    </rPh>
    <phoneticPr fontId="1"/>
  </si>
  <si>
    <t>週１回程度
(上限
1,055)</t>
    <rPh sb="0" eb="1">
      <t>シュウ</t>
    </rPh>
    <rPh sb="2" eb="3">
      <t>カイ</t>
    </rPh>
    <rPh sb="3" eb="5">
      <t>テイド</t>
    </rPh>
    <phoneticPr fontId="1"/>
  </si>
  <si>
    <t>週２回程度
(上限
2,108)</t>
    <rPh sb="0" eb="1">
      <t>シュウ</t>
    </rPh>
    <rPh sb="2" eb="3">
      <t>カイ</t>
    </rPh>
    <rPh sb="3" eb="5">
      <t>テイド</t>
    </rPh>
    <rPh sb="7" eb="9">
      <t>ジョウゲン</t>
    </rPh>
    <phoneticPr fontId="1"/>
  </si>
  <si>
    <t>週３回以上
(上限3,155)</t>
    <rPh sb="0" eb="1">
      <t>シュウ</t>
    </rPh>
    <rPh sb="2" eb="3">
      <t>カイ</t>
    </rPh>
    <rPh sb="3" eb="5">
      <t>イジョウ</t>
    </rPh>
    <rPh sb="7" eb="9">
      <t>ジョウゲン</t>
    </rPh>
    <phoneticPr fontId="1"/>
  </si>
  <si>
    <t>329(単位)×1(回)</t>
    <rPh sb="4" eb="6">
      <t>タンイ</t>
    </rPh>
    <rPh sb="10" eb="11">
      <t>カイ</t>
    </rPh>
    <phoneticPr fontId="1"/>
  </si>
  <si>
    <t>329(単位)×2(回)</t>
    <rPh sb="4" eb="6">
      <t>タンイ</t>
    </rPh>
    <rPh sb="10" eb="11">
      <t>カイ</t>
    </rPh>
    <phoneticPr fontId="1"/>
  </si>
  <si>
    <t>329(単位)×3(回)</t>
    <rPh sb="4" eb="6">
      <t>タンイ</t>
    </rPh>
    <rPh sb="10" eb="11">
      <t>カイ</t>
    </rPh>
    <phoneticPr fontId="1"/>
  </si>
  <si>
    <t>329(単位)×4(回)</t>
    <rPh sb="4" eb="6">
      <t>タンイ</t>
    </rPh>
    <rPh sb="10" eb="11">
      <t>カイ</t>
    </rPh>
    <phoneticPr fontId="1"/>
  </si>
  <si>
    <t>329(単位)×5(回)</t>
    <rPh sb="4" eb="6">
      <t>タンイ</t>
    </rPh>
    <rPh sb="10" eb="11">
      <t>カイ</t>
    </rPh>
    <phoneticPr fontId="1"/>
  </si>
  <si>
    <t>要支援１
(上限
1,645）</t>
    <rPh sb="0" eb="3">
      <t>ヨウシエン</t>
    </rPh>
    <rPh sb="6" eb="8">
      <t>ジョウゲン</t>
    </rPh>
    <phoneticPr fontId="1"/>
  </si>
  <si>
    <t>329(単位)×6(回)</t>
    <rPh sb="4" eb="6">
      <t>タンイ</t>
    </rPh>
    <rPh sb="10" eb="11">
      <t>カイ</t>
    </rPh>
    <phoneticPr fontId="1"/>
  </si>
  <si>
    <t>329(単位)×7(回)</t>
    <rPh sb="4" eb="6">
      <t>タンイ</t>
    </rPh>
    <rPh sb="10" eb="11">
      <t>カイ</t>
    </rPh>
    <phoneticPr fontId="1"/>
  </si>
  <si>
    <t>329(単位)×8(回)</t>
    <rPh sb="4" eb="6">
      <t>タンイ</t>
    </rPh>
    <rPh sb="10" eb="11">
      <t>カイ</t>
    </rPh>
    <phoneticPr fontId="1"/>
  </si>
  <si>
    <t>2,937(単位)</t>
    <rPh sb="6" eb="8">
      <t>タンイ</t>
    </rPh>
    <phoneticPr fontId="1"/>
  </si>
  <si>
    <t>要支援２
(上限2,937)</t>
    <rPh sb="0" eb="3">
      <t>ヨウシエン</t>
    </rPh>
    <rPh sb="6" eb="8">
      <t>ジョウゲン</t>
    </rPh>
    <phoneticPr fontId="1"/>
  </si>
  <si>
    <t>235(単位)×1(回)</t>
    <rPh sb="4" eb="6">
      <t>タンイ</t>
    </rPh>
    <rPh sb="10" eb="11">
      <t>カイ</t>
    </rPh>
    <phoneticPr fontId="1"/>
  </si>
  <si>
    <t>235(単位)×2(回)</t>
    <rPh sb="4" eb="6">
      <t>タンイ</t>
    </rPh>
    <rPh sb="10" eb="11">
      <t>カイ</t>
    </rPh>
    <phoneticPr fontId="1"/>
  </si>
  <si>
    <t>235(単位)×3(回)</t>
    <rPh sb="4" eb="6">
      <t>タンイ</t>
    </rPh>
    <rPh sb="10" eb="11">
      <t>カイ</t>
    </rPh>
    <phoneticPr fontId="1"/>
  </si>
  <si>
    <t>235(単位)×4(回)</t>
    <rPh sb="4" eb="6">
      <t>タンイ</t>
    </rPh>
    <rPh sb="10" eb="11">
      <t>カイ</t>
    </rPh>
    <phoneticPr fontId="1"/>
  </si>
  <si>
    <t>235(単位)×5(回)</t>
    <rPh sb="4" eb="6">
      <t>タンイ</t>
    </rPh>
    <rPh sb="10" eb="11">
      <t>カイ</t>
    </rPh>
    <phoneticPr fontId="1"/>
  </si>
  <si>
    <t>235(単位)×6(回)</t>
    <rPh sb="4" eb="6">
      <t>タンイ</t>
    </rPh>
    <rPh sb="10" eb="11">
      <t>カイ</t>
    </rPh>
    <phoneticPr fontId="1"/>
  </si>
  <si>
    <t>235(単位)×7(回)</t>
    <rPh sb="4" eb="6">
      <t>タンイ</t>
    </rPh>
    <rPh sb="10" eb="11">
      <t>カイ</t>
    </rPh>
    <phoneticPr fontId="1"/>
  </si>
  <si>
    <t>235(単位)×8(回)</t>
    <rPh sb="4" eb="6">
      <t>タンイ</t>
    </rPh>
    <rPh sb="10" eb="11">
      <t>カイ</t>
    </rPh>
    <phoneticPr fontId="1"/>
  </si>
  <si>
    <t>2,185(単位)</t>
  </si>
  <si>
    <t>要支援１
(上限
1,175）</t>
    <rPh sb="0" eb="3">
      <t>ヨウシエン</t>
    </rPh>
    <rPh sb="6" eb="8">
      <t>ジョウゲン</t>
    </rPh>
    <phoneticPr fontId="1"/>
  </si>
  <si>
    <t>要支援２
(上限2,185)</t>
    <rPh sb="0" eb="3">
      <t>ヨウシエン</t>
    </rPh>
    <rPh sb="6" eb="8">
      <t>ジョウゲン</t>
    </rPh>
    <phoneticPr fontId="1"/>
  </si>
  <si>
    <t>2,056(単位)</t>
    <rPh sb="6" eb="8">
      <t>タンイ</t>
    </rPh>
    <phoneticPr fontId="1"/>
  </si>
  <si>
    <t>136(単位)×1(回)</t>
    <rPh sb="4" eb="6">
      <t>タンイ</t>
    </rPh>
    <rPh sb="10" eb="11">
      <t>カイ</t>
    </rPh>
    <phoneticPr fontId="1"/>
  </si>
  <si>
    <t>136(単位)×2(回)</t>
    <rPh sb="4" eb="6">
      <t>タンイ</t>
    </rPh>
    <rPh sb="10" eb="11">
      <t>カイ</t>
    </rPh>
    <phoneticPr fontId="1"/>
  </si>
  <si>
    <t>136(単位)×3(回)</t>
    <rPh sb="4" eb="6">
      <t>タンイ</t>
    </rPh>
    <rPh sb="10" eb="11">
      <t>カイ</t>
    </rPh>
    <phoneticPr fontId="1"/>
  </si>
  <si>
    <t>136(単位)×4(回)</t>
    <rPh sb="4" eb="6">
      <t>タンイ</t>
    </rPh>
    <rPh sb="10" eb="11">
      <t>カイ</t>
    </rPh>
    <phoneticPr fontId="1"/>
  </si>
  <si>
    <t>136(単位)×5(回)</t>
    <rPh sb="4" eb="6">
      <t>タンイ</t>
    </rPh>
    <rPh sb="10" eb="11">
      <t>カイ</t>
    </rPh>
    <phoneticPr fontId="1"/>
  </si>
  <si>
    <t>136(単位)×6(回)</t>
    <rPh sb="4" eb="6">
      <t>タンイ</t>
    </rPh>
    <rPh sb="10" eb="11">
      <t>カイ</t>
    </rPh>
    <phoneticPr fontId="1"/>
  </si>
  <si>
    <t>136(単位)×7(回)</t>
    <rPh sb="4" eb="6">
      <t>タンイ</t>
    </rPh>
    <rPh sb="10" eb="11">
      <t>カイ</t>
    </rPh>
    <phoneticPr fontId="1"/>
  </si>
  <si>
    <t>136(単位)×8(回)</t>
    <rPh sb="4" eb="6">
      <t>タンイ</t>
    </rPh>
    <rPh sb="10" eb="11">
      <t>カイ</t>
    </rPh>
    <phoneticPr fontId="1"/>
  </si>
  <si>
    <t>要支援１
(上限
680）</t>
    <rPh sb="0" eb="3">
      <t>ヨウシエン</t>
    </rPh>
    <rPh sb="6" eb="8">
      <t>ジョウゲン</t>
    </rPh>
    <phoneticPr fontId="1"/>
  </si>
  <si>
    <t>1,304(単位)</t>
  </si>
  <si>
    <t>要支援２(上限1,304)</t>
    <rPh sb="0" eb="3">
      <t>ヨウシエン</t>
    </rPh>
    <rPh sb="5" eb="7">
      <t>ジョウゲン</t>
    </rPh>
    <phoneticPr fontId="1"/>
  </si>
  <si>
    <t>要支援２
(上限2,056)</t>
    <rPh sb="0" eb="3">
      <t>ヨウシエン</t>
    </rPh>
    <rPh sb="6" eb="8">
      <t>ジョウゲン</t>
    </rPh>
    <phoneticPr fontId="1"/>
  </si>
  <si>
    <t>227(単位)×1(回)</t>
    <rPh sb="4" eb="6">
      <t>タンイ</t>
    </rPh>
    <rPh sb="10" eb="11">
      <t>カイ</t>
    </rPh>
    <phoneticPr fontId="1"/>
  </si>
  <si>
    <t>227(単位)×2(回)</t>
    <rPh sb="4" eb="6">
      <t>タンイ</t>
    </rPh>
    <rPh sb="10" eb="11">
      <t>カイ</t>
    </rPh>
    <phoneticPr fontId="1"/>
  </si>
  <si>
    <t>227(単位)×3(回)</t>
    <rPh sb="4" eb="6">
      <t>タンイ</t>
    </rPh>
    <rPh sb="10" eb="11">
      <t>カイ</t>
    </rPh>
    <phoneticPr fontId="1"/>
  </si>
  <si>
    <t>227(単位)×4(回)</t>
    <rPh sb="4" eb="6">
      <t>タンイ</t>
    </rPh>
    <rPh sb="10" eb="11">
      <t>カイ</t>
    </rPh>
    <phoneticPr fontId="1"/>
  </si>
  <si>
    <t>227(単位)×5(回)</t>
    <rPh sb="4" eb="6">
      <t>タンイ</t>
    </rPh>
    <rPh sb="10" eb="11">
      <t>カイ</t>
    </rPh>
    <phoneticPr fontId="1"/>
  </si>
  <si>
    <t>227(単位)×6(回)</t>
    <rPh sb="4" eb="6">
      <t>タンイ</t>
    </rPh>
    <rPh sb="10" eb="11">
      <t>カイ</t>
    </rPh>
    <phoneticPr fontId="1"/>
  </si>
  <si>
    <t>227(単位)×7(回)</t>
    <rPh sb="4" eb="6">
      <t>タンイ</t>
    </rPh>
    <rPh sb="10" eb="11">
      <t>カイ</t>
    </rPh>
    <phoneticPr fontId="1"/>
  </si>
  <si>
    <t>227(単位)×8(回)</t>
    <rPh sb="4" eb="6">
      <t>タンイ</t>
    </rPh>
    <rPh sb="10" eb="11">
      <t>カイ</t>
    </rPh>
    <phoneticPr fontId="1"/>
  </si>
  <si>
    <t>227(単位)×9(回)</t>
    <rPh sb="4" eb="6">
      <t>タンイ</t>
    </rPh>
    <rPh sb="10" eb="11">
      <t>カイ</t>
    </rPh>
    <phoneticPr fontId="1"/>
  </si>
  <si>
    <t>227(単位)×10(回)</t>
    <rPh sb="4" eb="6">
      <t>タンイ</t>
    </rPh>
    <rPh sb="11" eb="12">
      <t>カイ</t>
    </rPh>
    <phoneticPr fontId="1"/>
  </si>
  <si>
    <t>227(単位)×11(回)</t>
    <rPh sb="4" eb="6">
      <t>タンイ</t>
    </rPh>
    <rPh sb="11" eb="12">
      <t>カイ</t>
    </rPh>
    <phoneticPr fontId="1"/>
  </si>
  <si>
    <t>227(単位)×12(回)</t>
    <rPh sb="4" eb="6">
      <t>タンイ</t>
    </rPh>
    <rPh sb="11" eb="12">
      <t>カイ</t>
    </rPh>
    <phoneticPr fontId="1"/>
  </si>
  <si>
    <t>227(単位)×13(回)</t>
    <rPh sb="4" eb="6">
      <t>タンイ</t>
    </rPh>
    <rPh sb="11" eb="12">
      <t>カイ</t>
    </rPh>
    <phoneticPr fontId="1"/>
  </si>
  <si>
    <t>3,506(単位)</t>
    <rPh sb="6" eb="8">
      <t>タンイ</t>
    </rPh>
    <phoneticPr fontId="1"/>
  </si>
  <si>
    <t>週３回以上
(上限3,506)</t>
    <rPh sb="0" eb="1">
      <t>シュウ</t>
    </rPh>
    <rPh sb="2" eb="3">
      <t>カイ</t>
    </rPh>
    <rPh sb="3" eb="5">
      <t>イジョウ</t>
    </rPh>
    <rPh sb="7" eb="9">
      <t>ジョウゲン</t>
    </rPh>
    <phoneticPr fontId="1"/>
  </si>
  <si>
    <t>268(単位)×1(回)</t>
    <rPh sb="4" eb="6">
      <t>タンイ</t>
    </rPh>
    <rPh sb="10" eb="11">
      <t>カイ</t>
    </rPh>
    <phoneticPr fontId="1"/>
  </si>
  <si>
    <t>384(単位)×1(回)</t>
    <rPh sb="4" eb="6">
      <t>タンイ</t>
    </rPh>
    <rPh sb="10" eb="11">
      <t>カイ</t>
    </rPh>
    <phoneticPr fontId="1"/>
  </si>
  <si>
    <t>384(単位)×2(回)</t>
    <rPh sb="4" eb="6">
      <t>タンイ</t>
    </rPh>
    <rPh sb="10" eb="11">
      <t>カイ</t>
    </rPh>
    <phoneticPr fontId="1"/>
  </si>
  <si>
    <t>384(単位)×3(回)</t>
    <rPh sb="4" eb="6">
      <t>タンイ</t>
    </rPh>
    <rPh sb="10" eb="11">
      <t>カイ</t>
    </rPh>
    <phoneticPr fontId="1"/>
  </si>
  <si>
    <t>395(単位)×1(回)</t>
    <rPh sb="4" eb="6">
      <t>タンイ</t>
    </rPh>
    <rPh sb="10" eb="11">
      <t>カイ</t>
    </rPh>
    <phoneticPr fontId="1"/>
  </si>
  <si>
    <t>395(単位)×2(回)</t>
    <rPh sb="4" eb="6">
      <t>タンイ</t>
    </rPh>
    <rPh sb="10" eb="11">
      <t>カイ</t>
    </rPh>
    <phoneticPr fontId="1"/>
  </si>
  <si>
    <t>395(単位)×3(回)</t>
    <rPh sb="4" eb="6">
      <t>タンイ</t>
    </rPh>
    <rPh sb="10" eb="11">
      <t>カイ</t>
    </rPh>
    <phoneticPr fontId="1"/>
  </si>
  <si>
    <t>395(単位)×4(回)</t>
    <rPh sb="4" eb="6">
      <t>タンイ</t>
    </rPh>
    <rPh sb="10" eb="11">
      <t>カイ</t>
    </rPh>
    <phoneticPr fontId="1"/>
  </si>
  <si>
    <t>395(単位)×5(回)</t>
    <rPh sb="4" eb="6">
      <t>タンイ</t>
    </rPh>
    <rPh sb="10" eb="11">
      <t>カイ</t>
    </rPh>
    <phoneticPr fontId="1"/>
  </si>
  <si>
    <t>395(単位)×6(回)</t>
    <rPh sb="4" eb="6">
      <t>タンイ</t>
    </rPh>
    <rPh sb="10" eb="11">
      <t>カイ</t>
    </rPh>
    <phoneticPr fontId="1"/>
  </si>
  <si>
    <t>395(単位)×7(回)</t>
    <rPh sb="4" eb="6">
      <t>タンイ</t>
    </rPh>
    <rPh sb="10" eb="11">
      <t>カイ</t>
    </rPh>
    <phoneticPr fontId="1"/>
  </si>
  <si>
    <t>269(単位)×1(回)</t>
    <rPh sb="4" eb="6">
      <t>タンイ</t>
    </rPh>
    <rPh sb="10" eb="11">
      <t>カイ</t>
    </rPh>
    <phoneticPr fontId="1"/>
  </si>
  <si>
    <t>269(単位)×2(回)</t>
    <rPh sb="4" eb="6">
      <t>タンイ</t>
    </rPh>
    <rPh sb="10" eb="11">
      <t>カイ</t>
    </rPh>
    <phoneticPr fontId="1"/>
  </si>
  <si>
    <t>269(単位)×3(回)</t>
    <rPh sb="4" eb="6">
      <t>タンイ</t>
    </rPh>
    <rPh sb="10" eb="11">
      <t>カイ</t>
    </rPh>
    <phoneticPr fontId="1"/>
  </si>
  <si>
    <t>277(単位)×1(回)</t>
    <rPh sb="4" eb="6">
      <t>タンイ</t>
    </rPh>
    <rPh sb="10" eb="11">
      <t>カイ</t>
    </rPh>
    <phoneticPr fontId="1"/>
  </si>
  <si>
    <t>277(単位)×2(回)</t>
    <rPh sb="4" eb="6">
      <t>タンイ</t>
    </rPh>
    <rPh sb="10" eb="11">
      <t>カイ</t>
    </rPh>
    <phoneticPr fontId="1"/>
  </si>
  <si>
    <t>277(単位)×3(回)</t>
    <rPh sb="4" eb="6">
      <t>タンイ</t>
    </rPh>
    <rPh sb="10" eb="11">
      <t>カイ</t>
    </rPh>
    <phoneticPr fontId="1"/>
  </si>
  <si>
    <t>277(単位)×4(回)</t>
    <rPh sb="4" eb="6">
      <t>タンイ</t>
    </rPh>
    <rPh sb="10" eb="11">
      <t>カイ</t>
    </rPh>
    <phoneticPr fontId="1"/>
  </si>
  <si>
    <t>277(単位)×6(回)</t>
    <rPh sb="4" eb="6">
      <t>タンイ</t>
    </rPh>
    <rPh sb="10" eb="11">
      <t>カイ</t>
    </rPh>
    <phoneticPr fontId="1"/>
  </si>
  <si>
    <t>277(単位)×7(回)</t>
    <rPh sb="4" eb="6">
      <t>タンイ</t>
    </rPh>
    <rPh sb="10" eb="11">
      <t>カイ</t>
    </rPh>
    <phoneticPr fontId="1"/>
  </si>
  <si>
    <t>277(単位)×5(回)</t>
    <rPh sb="4" eb="6">
      <t>タンイ</t>
    </rPh>
    <rPh sb="10" eb="11">
      <t>カイ</t>
    </rPh>
    <phoneticPr fontId="1"/>
  </si>
  <si>
    <t>268(単位)×2(回)</t>
    <rPh sb="4" eb="6">
      <t>タンイ</t>
    </rPh>
    <rPh sb="10" eb="11">
      <t>カイ</t>
    </rPh>
    <phoneticPr fontId="1"/>
  </si>
  <si>
    <t>268(単位)×3(回)</t>
    <rPh sb="4" eb="6">
      <t>タンイ</t>
    </rPh>
    <rPh sb="10" eb="11">
      <t>カイ</t>
    </rPh>
    <phoneticPr fontId="1"/>
  </si>
  <si>
    <t>272(単位)×1(回)</t>
    <rPh sb="4" eb="6">
      <t>タンイ</t>
    </rPh>
    <rPh sb="10" eb="11">
      <t>カイ</t>
    </rPh>
    <phoneticPr fontId="1"/>
  </si>
  <si>
    <t>272(単位)×2(回)</t>
    <rPh sb="4" eb="6">
      <t>タンイ</t>
    </rPh>
    <rPh sb="10" eb="11">
      <t>カイ</t>
    </rPh>
    <phoneticPr fontId="1"/>
  </si>
  <si>
    <t>272(単位)×3(回)</t>
    <rPh sb="4" eb="6">
      <t>タンイ</t>
    </rPh>
    <rPh sb="10" eb="11">
      <t>カイ</t>
    </rPh>
    <phoneticPr fontId="1"/>
  </si>
  <si>
    <t>272(単位)×4(回)</t>
    <rPh sb="4" eb="6">
      <t>タンイ</t>
    </rPh>
    <rPh sb="10" eb="11">
      <t>カイ</t>
    </rPh>
    <phoneticPr fontId="1"/>
  </si>
  <si>
    <t>272(単位)×5(回)</t>
    <rPh sb="10" eb="11">
      <t>カイ</t>
    </rPh>
    <phoneticPr fontId="1"/>
  </si>
  <si>
    <t>272(単位)×6(回)</t>
    <rPh sb="10" eb="11">
      <t>カイ</t>
    </rPh>
    <phoneticPr fontId="1"/>
  </si>
  <si>
    <t>272(単位)×7(回)</t>
    <rPh sb="10" eb="11">
      <t>カイ</t>
    </rPh>
    <phoneticPr fontId="1"/>
  </si>
  <si>
    <t>287(単位)×1(回)</t>
    <rPh sb="4" eb="6">
      <t>タンイ</t>
    </rPh>
    <rPh sb="10" eb="11">
      <t>カイ</t>
    </rPh>
    <phoneticPr fontId="1"/>
  </si>
  <si>
    <t>287(単位)×2(回)</t>
    <rPh sb="4" eb="6">
      <t>タンイ</t>
    </rPh>
    <rPh sb="10" eb="11">
      <t>カイ</t>
    </rPh>
    <phoneticPr fontId="1"/>
  </si>
  <si>
    <t>287(単位)×3(回)</t>
    <rPh sb="4" eb="6">
      <t>タンイ</t>
    </rPh>
    <rPh sb="10" eb="11">
      <t>カイ</t>
    </rPh>
    <phoneticPr fontId="1"/>
  </si>
  <si>
    <t>287(単位)×4(回)</t>
    <rPh sb="4" eb="6">
      <t>タンイ</t>
    </rPh>
    <rPh sb="10" eb="11">
      <t>カイ</t>
    </rPh>
    <phoneticPr fontId="1"/>
  </si>
  <si>
    <t>287(単位)×5(回)</t>
    <rPh sb="4" eb="6">
      <t>タンイ</t>
    </rPh>
    <rPh sb="10" eb="11">
      <t>カイ</t>
    </rPh>
    <phoneticPr fontId="1"/>
  </si>
  <si>
    <t>287(単位)×6(回)</t>
    <rPh sb="4" eb="6">
      <t>タンイ</t>
    </rPh>
    <rPh sb="10" eb="11">
      <t>カイ</t>
    </rPh>
    <phoneticPr fontId="1"/>
  </si>
  <si>
    <t>287(単位)×7(回)</t>
    <rPh sb="4" eb="6">
      <t>タンイ</t>
    </rPh>
    <rPh sb="10" eb="11">
      <t>カイ</t>
    </rPh>
    <phoneticPr fontId="1"/>
  </si>
  <si>
    <t>287(単位)×8(回)</t>
    <rPh sb="4" eb="6">
      <t>タンイ</t>
    </rPh>
    <rPh sb="10" eb="11">
      <t>カイ</t>
    </rPh>
    <phoneticPr fontId="1"/>
  </si>
  <si>
    <t>287(単位)×9(回)</t>
    <rPh sb="4" eb="6">
      <t>タンイ</t>
    </rPh>
    <rPh sb="10" eb="11">
      <t>カイ</t>
    </rPh>
    <phoneticPr fontId="1"/>
  </si>
  <si>
    <t>287(単位)×10(回)</t>
    <rPh sb="4" eb="6">
      <t>タンイ</t>
    </rPh>
    <rPh sb="11" eb="12">
      <t>カイ</t>
    </rPh>
    <phoneticPr fontId="1"/>
  </si>
  <si>
    <t>287(単位)×11(回)</t>
    <rPh sb="4" eb="6">
      <t>タンイ</t>
    </rPh>
    <rPh sb="11" eb="12">
      <t>カイ</t>
    </rPh>
    <phoneticPr fontId="1"/>
  </si>
  <si>
    <t>週１回程度
(上限1,176)</t>
    <rPh sb="0" eb="1">
      <t>シュウ</t>
    </rPh>
    <rPh sb="2" eb="3">
      <t>カイ</t>
    </rPh>
    <rPh sb="3" eb="5">
      <t>テイド</t>
    </rPh>
    <phoneticPr fontId="1"/>
  </si>
  <si>
    <t>週２回程度
(上限2,349)</t>
    <rPh sb="0" eb="1">
      <t>シュウ</t>
    </rPh>
    <rPh sb="2" eb="3">
      <t>カイ</t>
    </rPh>
    <rPh sb="3" eb="5">
      <t>テイド</t>
    </rPh>
    <rPh sb="7" eb="9">
      <t>ジョウゲン</t>
    </rPh>
    <phoneticPr fontId="1"/>
  </si>
  <si>
    <t>週１回程度
(上限1,176)</t>
    <rPh sb="0" eb="1">
      <t>シュウ</t>
    </rPh>
    <rPh sb="2" eb="3">
      <t>カイ</t>
    </rPh>
    <rPh sb="3" eb="5">
      <t>テイド</t>
    </rPh>
    <rPh sb="7" eb="9">
      <t>ジョウゲン</t>
    </rPh>
    <phoneticPr fontId="1"/>
  </si>
  <si>
    <t>週３回以上
(上限3,727)</t>
    <rPh sb="0" eb="1">
      <t>シュウ</t>
    </rPh>
    <rPh sb="2" eb="3">
      <t>カイ</t>
    </rPh>
    <rPh sb="3" eb="5">
      <t>イジョウ</t>
    </rPh>
    <rPh sb="7" eb="9">
      <t>ジョウゲン</t>
    </rPh>
    <phoneticPr fontId="1"/>
  </si>
  <si>
    <t>要支援１
(上限1,672)</t>
    <rPh sb="0" eb="3">
      <t>ヨウシエン</t>
    </rPh>
    <rPh sb="6" eb="8">
      <t>ジョウゲン</t>
    </rPh>
    <phoneticPr fontId="1"/>
  </si>
  <si>
    <t>要支援２
(上限3,428）</t>
    <rPh sb="0" eb="3">
      <t>ヨウシエン</t>
    </rPh>
    <rPh sb="6" eb="8">
      <t>ジョウゲン</t>
    </rPh>
    <phoneticPr fontId="1"/>
  </si>
  <si>
    <t>要支援１
(上限1,170)</t>
    <rPh sb="0" eb="3">
      <t>ヨウシエン</t>
    </rPh>
    <rPh sb="6" eb="8">
      <t>ジョウゲン</t>
    </rPh>
    <phoneticPr fontId="1"/>
  </si>
  <si>
    <t>要支援２
(上限2,400)</t>
    <rPh sb="0" eb="3">
      <t>ヨウシエン</t>
    </rPh>
    <rPh sb="6" eb="8">
      <t>ジョウゲン</t>
    </rPh>
    <phoneticPr fontId="1"/>
  </si>
  <si>
    <t>※訪問介護相当サービス（短時間）を利用する場合は１月につき22回まで（上限3,674）</t>
    <rPh sb="1" eb="3">
      <t>ホウモン</t>
    </rPh>
    <rPh sb="3" eb="5">
      <t>カイゴ</t>
    </rPh>
    <rPh sb="5" eb="7">
      <t>ソウトウ</t>
    </rPh>
    <rPh sb="12" eb="15">
      <t>タンジカン</t>
    </rPh>
    <rPh sb="17" eb="19">
      <t>リヨウ</t>
    </rPh>
    <rPh sb="21" eb="23">
      <t>バアイ</t>
    </rPh>
    <rPh sb="25" eb="26">
      <t>ツキ</t>
    </rPh>
    <rPh sb="31" eb="32">
      <t>カイ</t>
    </rPh>
    <rPh sb="35" eb="37">
      <t>ジョウゲン</t>
    </rPh>
    <phoneticPr fontId="1"/>
  </si>
  <si>
    <t>（１）訪問介護相当サービス</t>
    <rPh sb="3" eb="5">
      <t>ホウモン</t>
    </rPh>
    <rPh sb="5" eb="7">
      <t>カイゴ</t>
    </rPh>
    <rPh sb="7" eb="9">
      <t>ソウトウ</t>
    </rPh>
    <phoneticPr fontId="1"/>
  </si>
  <si>
    <t>減算なし</t>
    <rPh sb="0" eb="2">
      <t>ゲンサン</t>
    </rPh>
    <phoneticPr fontId="1"/>
  </si>
  <si>
    <t>(ア)通常（3時間以上）</t>
    <rPh sb="3" eb="5">
      <t>ツウジョウ</t>
    </rPh>
    <rPh sb="7" eb="9">
      <t>ジカン</t>
    </rPh>
    <rPh sb="9" eb="11">
      <t>イジョウ</t>
    </rPh>
    <phoneticPr fontId="1"/>
  </si>
  <si>
    <t>(イ)通常（2時間以上3時間未満）</t>
    <rPh sb="3" eb="5">
      <t>ツウジョウ</t>
    </rPh>
    <rPh sb="7" eb="9">
      <t>ジカン</t>
    </rPh>
    <rPh sb="9" eb="11">
      <t>イジョウ</t>
    </rPh>
    <rPh sb="12" eb="14">
      <t>ジカン</t>
    </rPh>
    <rPh sb="14" eb="16">
      <t>ミマン</t>
    </rPh>
    <phoneticPr fontId="1"/>
  </si>
  <si>
    <t>（２）通所介護相当サービス</t>
    <rPh sb="3" eb="5">
      <t>ツウショ</t>
    </rPh>
    <rPh sb="5" eb="7">
      <t>カイゴ</t>
    </rPh>
    <rPh sb="7" eb="9">
      <t>ソウトウ</t>
    </rPh>
    <phoneticPr fontId="1"/>
  </si>
  <si>
    <t>（３）生活援助型訪問サービス</t>
    <rPh sb="3" eb="5">
      <t>セイカツ</t>
    </rPh>
    <rPh sb="5" eb="8">
      <t>エンジョガタ</t>
    </rPh>
    <rPh sb="8" eb="10">
      <t>ホウモン</t>
    </rPh>
    <phoneticPr fontId="1"/>
  </si>
  <si>
    <t>（４）ミニデイ型通所サービス</t>
    <rPh sb="7" eb="8">
      <t>ガタ</t>
    </rPh>
    <rPh sb="8" eb="10">
      <t>ツウショ</t>
    </rPh>
    <phoneticPr fontId="1"/>
  </si>
  <si>
    <t>１　従前相当サービス</t>
    <rPh sb="2" eb="4">
      <t>ジュウゼン</t>
    </rPh>
    <rPh sb="4" eb="6">
      <t>ソウトウ</t>
    </rPh>
    <phoneticPr fontId="1"/>
  </si>
  <si>
    <t>２　緩和した基準によるサービス</t>
    <rPh sb="2" eb="4">
      <t>カンワ</t>
    </rPh>
    <rPh sb="6" eb="8">
      <t>キジュン</t>
    </rPh>
    <phoneticPr fontId="1"/>
  </si>
  <si>
    <t>259(単位)×1(回)</t>
    <rPh sb="4" eb="6">
      <t>タンイ</t>
    </rPh>
    <rPh sb="10" eb="11">
      <t>カイ</t>
    </rPh>
    <phoneticPr fontId="1"/>
  </si>
  <si>
    <t>259(単位)×2(回)</t>
    <rPh sb="4" eb="6">
      <t>タンイ</t>
    </rPh>
    <rPh sb="10" eb="11">
      <t>カイ</t>
    </rPh>
    <phoneticPr fontId="1"/>
  </si>
  <si>
    <t>259(単位)×3(回)</t>
    <rPh sb="4" eb="6">
      <t>タンイ</t>
    </rPh>
    <rPh sb="10" eb="11">
      <t>カイ</t>
    </rPh>
    <phoneticPr fontId="1"/>
  </si>
  <si>
    <t>259(単位)×4(回)</t>
    <rPh sb="4" eb="6">
      <t>タンイ</t>
    </rPh>
    <rPh sb="10" eb="11">
      <t>カイ</t>
    </rPh>
    <phoneticPr fontId="1"/>
  </si>
  <si>
    <t>259(単位)×5(回)</t>
    <rPh sb="4" eb="6">
      <t>タンイ</t>
    </rPh>
    <rPh sb="10" eb="11">
      <t>カイ</t>
    </rPh>
    <phoneticPr fontId="1"/>
  </si>
  <si>
    <t>259(単位)×6(回)</t>
    <rPh sb="4" eb="6">
      <t>タンイ</t>
    </rPh>
    <rPh sb="10" eb="11">
      <t>カイ</t>
    </rPh>
    <phoneticPr fontId="1"/>
  </si>
  <si>
    <t>259(単位)×7(回)</t>
    <rPh sb="4" eb="6">
      <t>タンイ</t>
    </rPh>
    <rPh sb="10" eb="11">
      <t>カイ</t>
    </rPh>
    <phoneticPr fontId="1"/>
  </si>
  <si>
    <t>259(単位)×8(回)</t>
    <rPh sb="4" eb="6">
      <t>タンイ</t>
    </rPh>
    <rPh sb="10" eb="11">
      <t>カイ</t>
    </rPh>
    <phoneticPr fontId="1"/>
  </si>
  <si>
    <t>259(単位)×9(回)</t>
    <rPh sb="4" eb="6">
      <t>タンイ</t>
    </rPh>
    <rPh sb="10" eb="11">
      <t>カイ</t>
    </rPh>
    <phoneticPr fontId="1"/>
  </si>
  <si>
    <t>259(単位)×10(回)</t>
    <rPh sb="4" eb="6">
      <t>タンイ</t>
    </rPh>
    <rPh sb="11" eb="12">
      <t>カイ</t>
    </rPh>
    <phoneticPr fontId="1"/>
  </si>
  <si>
    <t>259(単位)×11(回)</t>
    <rPh sb="4" eb="6">
      <t>タンイ</t>
    </rPh>
    <rPh sb="11" eb="12">
      <t>カイ</t>
    </rPh>
    <phoneticPr fontId="1"/>
  </si>
  <si>
    <t>259(単位)×12(回)</t>
    <rPh sb="4" eb="6">
      <t>タンイ</t>
    </rPh>
    <rPh sb="11" eb="12">
      <t>カイ</t>
    </rPh>
    <phoneticPr fontId="1"/>
  </si>
  <si>
    <t>259(単位)×13(回)</t>
    <rPh sb="4" eb="6">
      <t>タンイ</t>
    </rPh>
    <rPh sb="11" eb="12">
      <t>カイ</t>
    </rPh>
    <phoneticPr fontId="1"/>
  </si>
  <si>
    <t>週1回程度
（上限1,672）</t>
    <rPh sb="0" eb="1">
      <t>シュウ</t>
    </rPh>
    <rPh sb="2" eb="3">
      <t>カイ</t>
    </rPh>
    <rPh sb="3" eb="5">
      <t>テイド</t>
    </rPh>
    <rPh sb="7" eb="9">
      <t>ジョウゲン</t>
    </rPh>
    <phoneticPr fontId="1"/>
  </si>
  <si>
    <t>337単位
×1（回）</t>
    <rPh sb="3" eb="5">
      <t>タンイ</t>
    </rPh>
    <rPh sb="9" eb="10">
      <t>カイ</t>
    </rPh>
    <phoneticPr fontId="1"/>
  </si>
  <si>
    <t>337単位
×2（回）</t>
    <rPh sb="3" eb="5">
      <t>タンイ</t>
    </rPh>
    <rPh sb="9" eb="10">
      <t>カイ</t>
    </rPh>
    <phoneticPr fontId="1"/>
  </si>
  <si>
    <t>337単位
×3（回）</t>
    <rPh sb="3" eb="5">
      <t>タンイ</t>
    </rPh>
    <rPh sb="9" eb="10">
      <t>カイ</t>
    </rPh>
    <phoneticPr fontId="1"/>
  </si>
  <si>
    <t>337単位
×4（回）</t>
    <rPh sb="3" eb="5">
      <t>タンイ</t>
    </rPh>
    <rPh sb="9" eb="10">
      <t>カイ</t>
    </rPh>
    <phoneticPr fontId="1"/>
  </si>
  <si>
    <t>337単位
×5（回）</t>
    <rPh sb="3" eb="5">
      <t>タンイ</t>
    </rPh>
    <rPh sb="9" eb="10">
      <t>カイ</t>
    </rPh>
    <phoneticPr fontId="1"/>
  </si>
  <si>
    <t>337単位
×6（回）</t>
    <rPh sb="3" eb="5">
      <t>タンイ</t>
    </rPh>
    <rPh sb="9" eb="10">
      <t>カイ</t>
    </rPh>
    <phoneticPr fontId="1"/>
  </si>
  <si>
    <t>337単位
×7（回）</t>
    <rPh sb="3" eb="5">
      <t>タンイ</t>
    </rPh>
    <rPh sb="9" eb="10">
      <t>カイ</t>
    </rPh>
    <phoneticPr fontId="1"/>
  </si>
  <si>
    <t>337単位
×8（回）</t>
    <rPh sb="3" eb="5">
      <t>タンイ</t>
    </rPh>
    <rPh sb="9" eb="10">
      <t>カイ</t>
    </rPh>
    <phoneticPr fontId="1"/>
  </si>
  <si>
    <t>週2回程度
（上限3,008）</t>
    <rPh sb="7" eb="9">
      <t>ジョウゲン</t>
    </rPh>
    <phoneticPr fontId="1"/>
  </si>
  <si>
    <t>週1回程度
（上限1,170）</t>
    <rPh sb="0" eb="1">
      <t>シュウ</t>
    </rPh>
    <rPh sb="2" eb="3">
      <t>カイ</t>
    </rPh>
    <rPh sb="3" eb="5">
      <t>テイド</t>
    </rPh>
    <rPh sb="7" eb="9">
      <t>ジョウゲン</t>
    </rPh>
    <phoneticPr fontId="1"/>
  </si>
  <si>
    <t>週2回程度
（上限2,106）</t>
    <rPh sb="7" eb="9">
      <t>ジョウゲン</t>
    </rPh>
    <phoneticPr fontId="1"/>
  </si>
  <si>
    <t>236単位
×1（回）</t>
    <rPh sb="3" eb="5">
      <t>タンイ</t>
    </rPh>
    <rPh sb="9" eb="10">
      <t>カイ</t>
    </rPh>
    <phoneticPr fontId="1"/>
  </si>
  <si>
    <t>236単位
×2（回）</t>
    <rPh sb="3" eb="5">
      <t>タンイ</t>
    </rPh>
    <rPh sb="9" eb="10">
      <t>カイ</t>
    </rPh>
    <phoneticPr fontId="1"/>
  </si>
  <si>
    <t>236単位
×3（回）</t>
    <rPh sb="3" eb="5">
      <t>タンイ</t>
    </rPh>
    <rPh sb="9" eb="10">
      <t>カイ</t>
    </rPh>
    <phoneticPr fontId="1"/>
  </si>
  <si>
    <t>236単位
×4（回）</t>
    <rPh sb="3" eb="5">
      <t>タンイ</t>
    </rPh>
    <rPh sb="9" eb="10">
      <t>カイ</t>
    </rPh>
    <phoneticPr fontId="1"/>
  </si>
  <si>
    <t>236単位
×5（回）</t>
    <rPh sb="3" eb="5">
      <t>タンイ</t>
    </rPh>
    <rPh sb="9" eb="10">
      <t>カイ</t>
    </rPh>
    <phoneticPr fontId="1"/>
  </si>
  <si>
    <t>236単位
×6（回）</t>
    <rPh sb="3" eb="5">
      <t>タンイ</t>
    </rPh>
    <rPh sb="9" eb="10">
      <t>カイ</t>
    </rPh>
    <phoneticPr fontId="1"/>
  </si>
  <si>
    <t>236単位
×7（回）</t>
    <rPh sb="3" eb="5">
      <t>タンイ</t>
    </rPh>
    <rPh sb="9" eb="10">
      <t>カイ</t>
    </rPh>
    <phoneticPr fontId="1"/>
  </si>
  <si>
    <t>236単位
×8（回）</t>
    <rPh sb="3" eb="5">
      <t>タンイ</t>
    </rPh>
    <rPh sb="9" eb="10">
      <t>カイ</t>
    </rPh>
    <phoneticPr fontId="1"/>
  </si>
  <si>
    <t>1,176
(単位)</t>
    <rPh sb="7" eb="9">
      <t>タンイ</t>
    </rPh>
    <phoneticPr fontId="1"/>
  </si>
  <si>
    <t>2,349
(単位)</t>
    <rPh sb="7" eb="9">
      <t>タンイ</t>
    </rPh>
    <phoneticPr fontId="1"/>
  </si>
  <si>
    <t>3,727
(単位)</t>
    <rPh sb="7" eb="9">
      <t>タンイ</t>
    </rPh>
    <phoneticPr fontId="1"/>
  </si>
  <si>
    <t>1,672
(単位)</t>
    <rPh sb="7" eb="9">
      <t>タンイ</t>
    </rPh>
    <phoneticPr fontId="1"/>
  </si>
  <si>
    <t>3,428
(単位)</t>
    <rPh sb="7" eb="9">
      <t>タンイ</t>
    </rPh>
    <phoneticPr fontId="1"/>
  </si>
  <si>
    <t>1,170
(単位)</t>
    <rPh sb="7" eb="9">
      <t>タンイ</t>
    </rPh>
    <phoneticPr fontId="1"/>
  </si>
  <si>
    <t>2,400
(単位)</t>
    <rPh sb="7" eb="9">
      <t>タンイ</t>
    </rPh>
    <phoneticPr fontId="1"/>
  </si>
  <si>
    <t>3,601
(単位)</t>
    <rPh sb="7" eb="9">
      <t>タンイ</t>
    </rPh>
    <phoneticPr fontId="1"/>
  </si>
  <si>
    <t>1,672
（単位）</t>
    <rPh sb="7" eb="9">
      <t>タンイ</t>
    </rPh>
    <phoneticPr fontId="1"/>
  </si>
  <si>
    <t>3,008
（単位）</t>
    <rPh sb="7" eb="9">
      <t>タンイ</t>
    </rPh>
    <phoneticPr fontId="1"/>
  </si>
  <si>
    <t>1,170
（単位）</t>
    <rPh sb="7" eb="9">
      <t>タンイ</t>
    </rPh>
    <phoneticPr fontId="1"/>
  </si>
  <si>
    <t>2,106
（単位）</t>
    <rPh sb="7" eb="9">
      <t>タンイ</t>
    </rPh>
    <phoneticPr fontId="1"/>
  </si>
  <si>
    <t>千葉市介護予防・日常生活支援総合事業　利用回数ごとの請求方法について（Ｒ４．１０．１～）</t>
    <rPh sb="0" eb="3">
      <t>チバシ</t>
    </rPh>
    <rPh sb="3" eb="5">
      <t>カイゴ</t>
    </rPh>
    <rPh sb="5" eb="7">
      <t>ヨボウ</t>
    </rPh>
    <rPh sb="8" eb="10">
      <t>ニチジョウ</t>
    </rPh>
    <rPh sb="10" eb="12">
      <t>セイカツ</t>
    </rPh>
    <rPh sb="12" eb="14">
      <t>シエン</t>
    </rPh>
    <rPh sb="14" eb="16">
      <t>ソウゴウ</t>
    </rPh>
    <rPh sb="16" eb="18">
      <t>ジギョウ</t>
    </rPh>
    <rPh sb="19" eb="21">
      <t>リヨウ</t>
    </rPh>
    <rPh sb="21" eb="23">
      <t>カイスウ</t>
    </rPh>
    <rPh sb="26" eb="28">
      <t>セイキュウ</t>
    </rPh>
    <rPh sb="28" eb="30">
      <t>ホウホウ</t>
    </rPh>
    <phoneticPr fontId="1"/>
  </si>
  <si>
    <t>週３回以上
(上限3,601)</t>
    <rPh sb="0" eb="1">
      <t>シュウ</t>
    </rPh>
    <rPh sb="2" eb="3">
      <t>カイ</t>
    </rPh>
    <rPh sb="3" eb="5">
      <t>イジョウ</t>
    </rPh>
    <rPh sb="7" eb="9">
      <t>ジョウゲン</t>
    </rPh>
    <phoneticPr fontId="1"/>
  </si>
  <si>
    <t>※要支援１の場合、週1回程度までしか請求はできません。</t>
    <rPh sb="1" eb="4">
      <t>ヨウシエン</t>
    </rPh>
    <rPh sb="6" eb="8">
      <t>バアイ</t>
    </rPh>
    <rPh sb="9" eb="10">
      <t>シュウ</t>
    </rPh>
    <rPh sb="11" eb="12">
      <t>カイ</t>
    </rPh>
    <rPh sb="12" eb="14">
      <t>テイド</t>
    </rPh>
    <rPh sb="18" eb="20">
      <t>セイキュウ</t>
    </rPh>
    <phoneticPr fontId="1"/>
  </si>
  <si>
    <t>※要支援１の場合、週1回程度までしか請求はできません。</t>
    <rPh sb="18" eb="20">
      <t>セイキュウ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</si>
</sst>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7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47">
    <xf numFmtId="0" fontId="0" fillId="0" borderId="0" xfId="0"/>
    <xf numFmtId="38" fontId="0" fillId="2" borderId="1" xfId="1" applyFont="1" applyFill="1" applyBorder="1" applyAlignment="1"/>
    <xf numFmtId="0" fontId="0" fillId="2" borderId="1" xfId="0" applyFill="1" applyBorder="1" applyAlignment="1">
      <alignment horizontal="center" vertical="center" wrapText="1"/>
    </xf>
    <xf numFmtId="38" fontId="0" fillId="2" borderId="6" xfId="1" applyFont="1" applyFill="1" applyBorder="1" applyAlignment="1"/>
    <xf numFmtId="38" fontId="0" fillId="2" borderId="7" xfId="1" applyFont="1" applyFill="1" applyBorder="1" applyAlignment="1"/>
    <xf numFmtId="38" fontId="0" fillId="2" borderId="3" xfId="1" applyFont="1" applyFill="1" applyBorder="1" applyAlignment="1"/>
    <xf numFmtId="0" fontId="0" fillId="2" borderId="3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38" fontId="0" fillId="2" borderId="14" xfId="1" applyFont="1" applyFill="1" applyBorder="1" applyAlignment="1"/>
    <xf numFmtId="38" fontId="0" fillId="2" borderId="15" xfId="1" applyFont="1" applyFill="1" applyBorder="1" applyAlignment="1"/>
    <xf numFmtId="0" fontId="0" fillId="0" borderId="0" xfId="0" applyBorder="1"/>
    <xf numFmtId="0" fontId="0" fillId="0" borderId="0" xfId="0" applyFill="1"/>
    <xf numFmtId="0" fontId="0" fillId="0" borderId="1" xfId="0" applyBorder="1" applyAlignment="1">
      <alignment horizontal="center" vertical="center"/>
    </xf>
    <xf numFmtId="38" fontId="0" fillId="0" borderId="1" xfId="1" applyFont="1" applyFill="1" applyBorder="1" applyAlignment="1"/>
    <xf numFmtId="0" fontId="0" fillId="0" borderId="5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38" fontId="0" fillId="2" borderId="17" xfId="1" applyFont="1" applyFill="1" applyBorder="1" applyAlignment="1"/>
    <xf numFmtId="0" fontId="0" fillId="2" borderId="5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38" fontId="0" fillId="2" borderId="11" xfId="1" applyFont="1" applyFill="1" applyBorder="1" applyAlignment="1"/>
    <xf numFmtId="38" fontId="0" fillId="2" borderId="12" xfId="1" applyFont="1" applyFill="1" applyBorder="1" applyAlignment="1"/>
    <xf numFmtId="38" fontId="0" fillId="2" borderId="20" xfId="1" applyFont="1" applyFill="1" applyBorder="1" applyAlignment="1"/>
    <xf numFmtId="0" fontId="0" fillId="2" borderId="9" xfId="0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5" fillId="0" borderId="0" xfId="0" applyFont="1"/>
    <xf numFmtId="38" fontId="0" fillId="2" borderId="26" xfId="1" applyFont="1" applyFill="1" applyBorder="1" applyAlignment="1"/>
    <xf numFmtId="0" fontId="0" fillId="2" borderId="27" xfId="0" applyFill="1" applyBorder="1" applyAlignment="1">
      <alignment horizontal="center" vertical="center" wrapText="1"/>
    </xf>
    <xf numFmtId="38" fontId="4" fillId="2" borderId="17" xfId="1" applyFont="1" applyFill="1" applyBorder="1" applyAlignment="1"/>
    <xf numFmtId="38" fontId="4" fillId="2" borderId="6" xfId="1" applyFont="1" applyFill="1" applyBorder="1" applyAlignment="1"/>
    <xf numFmtId="38" fontId="4" fillId="2" borderId="14" xfId="1" applyFont="1" applyFill="1" applyBorder="1" applyAlignment="1"/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38" fontId="4" fillId="2" borderId="11" xfId="1" applyFont="1" applyFill="1" applyBorder="1" applyAlignment="1"/>
    <xf numFmtId="38" fontId="4" fillId="2" borderId="22" xfId="1" applyFont="1" applyFill="1" applyBorder="1" applyAlignment="1"/>
    <xf numFmtId="0" fontId="4" fillId="3" borderId="24" xfId="0" applyFont="1" applyFill="1" applyBorder="1" applyAlignment="1">
      <alignment horizontal="center" vertical="center" wrapText="1"/>
    </xf>
    <xf numFmtId="38" fontId="4" fillId="2" borderId="13" xfId="1" applyFont="1" applyFill="1" applyBorder="1" applyAlignment="1"/>
    <xf numFmtId="38" fontId="4" fillId="2" borderId="26" xfId="1" applyFont="1" applyFill="1" applyBorder="1" applyAlignment="1"/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38" fontId="4" fillId="2" borderId="20" xfId="1" applyFont="1" applyFill="1" applyBorder="1" applyAlignment="1"/>
    <xf numFmtId="0" fontId="4" fillId="2" borderId="9" xfId="0" applyFont="1" applyFill="1" applyBorder="1" applyAlignment="1">
      <alignment horizontal="center" vertical="center" wrapText="1"/>
    </xf>
    <xf numFmtId="38" fontId="4" fillId="2" borderId="23" xfId="1" applyFont="1" applyFill="1" applyBorder="1" applyAlignment="1"/>
    <xf numFmtId="38" fontId="4" fillId="2" borderId="1" xfId="1" applyFont="1" applyFill="1" applyBorder="1" applyAlignment="1"/>
    <xf numFmtId="0" fontId="4" fillId="2" borderId="19" xfId="0" applyFont="1" applyFill="1" applyBorder="1" applyAlignment="1">
      <alignment horizontal="center" vertical="center" wrapText="1"/>
    </xf>
    <xf numFmtId="38" fontId="4" fillId="2" borderId="3" xfId="1" applyFont="1" applyFill="1" applyBorder="1" applyAlignment="1"/>
    <xf numFmtId="0" fontId="0" fillId="0" borderId="1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38" fontId="0" fillId="2" borderId="29" xfId="1" applyFont="1" applyFill="1" applyBorder="1" applyAlignment="1"/>
    <xf numFmtId="38" fontId="0" fillId="2" borderId="9" xfId="1" applyFont="1" applyFill="1" applyBorder="1" applyAlignment="1"/>
    <xf numFmtId="0" fontId="0" fillId="0" borderId="28" xfId="0" applyFill="1" applyBorder="1" applyAlignment="1">
      <alignment horizontal="center" vertical="center" wrapText="1"/>
    </xf>
    <xf numFmtId="38" fontId="0" fillId="3" borderId="20" xfId="1" applyFont="1" applyFill="1" applyBorder="1" applyAlignment="1"/>
    <xf numFmtId="38" fontId="0" fillId="3" borderId="15" xfId="1" applyFont="1" applyFill="1" applyBorder="1" applyAlignment="1"/>
    <xf numFmtId="0" fontId="0" fillId="3" borderId="5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38" fontId="0" fillId="0" borderId="28" xfId="1" applyFont="1" applyFill="1" applyBorder="1" applyAlignment="1"/>
    <xf numFmtId="38" fontId="0" fillId="3" borderId="30" xfId="1" applyFont="1" applyFill="1" applyBorder="1" applyAlignment="1"/>
    <xf numFmtId="0" fontId="0" fillId="3" borderId="31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38" fontId="0" fillId="0" borderId="3" xfId="1" applyFont="1" applyFill="1" applyBorder="1" applyAlignment="1"/>
    <xf numFmtId="38" fontId="0" fillId="4" borderId="7" xfId="1" applyFont="1" applyFill="1" applyBorder="1" applyAlignment="1"/>
    <xf numFmtId="38" fontId="0" fillId="4" borderId="6" xfId="1" applyFont="1" applyFill="1" applyBorder="1" applyAlignment="1"/>
    <xf numFmtId="38" fontId="0" fillId="4" borderId="1" xfId="1" applyFont="1" applyFill="1" applyBorder="1" applyAlignment="1"/>
    <xf numFmtId="38" fontId="0" fillId="4" borderId="3" xfId="1" applyFont="1" applyFill="1" applyBorder="1" applyAlignment="1"/>
    <xf numFmtId="0" fontId="0" fillId="0" borderId="1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38" fontId="0" fillId="4" borderId="17" xfId="1" applyFont="1" applyFill="1" applyBorder="1" applyAlignment="1"/>
    <xf numFmtId="0" fontId="8" fillId="0" borderId="2" xfId="0" applyFont="1" applyBorder="1" applyAlignment="1">
      <alignment horizontal="left" vertical="top" wrapText="1"/>
    </xf>
    <xf numFmtId="0" fontId="0" fillId="4" borderId="5" xfId="0" applyFill="1" applyBorder="1" applyAlignment="1">
      <alignment horizontal="center" vertical="center" wrapText="1"/>
    </xf>
    <xf numFmtId="56" fontId="0" fillId="0" borderId="0" xfId="0" applyNumberFormat="1"/>
    <xf numFmtId="0" fontId="0" fillId="0" borderId="9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38" fontId="0" fillId="4" borderId="20" xfId="1" applyFont="1" applyFill="1" applyBorder="1" applyAlignment="1"/>
    <xf numFmtId="0" fontId="9" fillId="0" borderId="0" xfId="0" applyFont="1"/>
    <xf numFmtId="0" fontId="9" fillId="0" borderId="0" xfId="0" applyFont="1" applyFill="1"/>
    <xf numFmtId="38" fontId="4" fillId="3" borderId="20" xfId="1" applyFont="1" applyFill="1" applyBorder="1" applyAlignment="1"/>
    <xf numFmtId="38" fontId="4" fillId="3" borderId="11" xfId="1" applyFont="1" applyFill="1" applyBorder="1" applyAlignment="1"/>
    <xf numFmtId="38" fontId="4" fillId="3" borderId="15" xfId="1" applyFont="1" applyFill="1" applyBorder="1" applyAlignment="1"/>
    <xf numFmtId="0" fontId="4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38" fontId="4" fillId="3" borderId="32" xfId="1" applyFont="1" applyFill="1" applyBorder="1" applyAlignment="1"/>
    <xf numFmtId="0" fontId="4" fillId="3" borderId="28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38" fontId="4" fillId="3" borderId="9" xfId="1" applyFont="1" applyFill="1" applyBorder="1" applyAlignment="1"/>
    <xf numFmtId="38" fontId="4" fillId="3" borderId="1" xfId="1" applyFont="1" applyFill="1" applyBorder="1" applyAlignment="1"/>
    <xf numFmtId="38" fontId="4" fillId="3" borderId="34" xfId="1" applyFont="1" applyFill="1" applyBorder="1" applyAlignment="1"/>
    <xf numFmtId="38" fontId="4" fillId="3" borderId="3" xfId="1" applyFont="1" applyFill="1" applyBorder="1" applyAlignment="1"/>
    <xf numFmtId="38" fontId="4" fillId="3" borderId="10" xfId="1" applyFont="1" applyFill="1" applyBorder="1" applyAlignment="1"/>
    <xf numFmtId="38" fontId="4" fillId="3" borderId="26" xfId="1" applyFont="1" applyFill="1" applyBorder="1" applyAlignment="1"/>
    <xf numFmtId="38" fontId="4" fillId="3" borderId="18" xfId="1" applyFont="1" applyFill="1" applyBorder="1" applyAlignment="1"/>
    <xf numFmtId="0" fontId="4" fillId="5" borderId="1" xfId="0" applyFont="1" applyFill="1" applyBorder="1" applyAlignment="1">
      <alignment horizontal="center" vertical="center" wrapText="1"/>
    </xf>
    <xf numFmtId="38" fontId="4" fillId="5" borderId="1" xfId="1" applyFont="1" applyFill="1" applyBorder="1" applyAlignment="1"/>
    <xf numFmtId="0" fontId="4" fillId="6" borderId="1" xfId="0" applyFont="1" applyFill="1" applyBorder="1" applyAlignment="1">
      <alignment horizontal="center" vertical="center" wrapText="1"/>
    </xf>
    <xf numFmtId="0" fontId="11" fillId="0" borderId="0" xfId="0" applyFont="1"/>
    <xf numFmtId="0" fontId="4" fillId="0" borderId="0" xfId="0" applyFont="1"/>
    <xf numFmtId="56" fontId="4" fillId="0" borderId="0" xfId="0" applyNumberFormat="1" applyFont="1"/>
    <xf numFmtId="0" fontId="4" fillId="0" borderId="0" xfId="0" applyFont="1" applyFill="1"/>
    <xf numFmtId="0" fontId="12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Fill="1" applyBorder="1" applyAlignment="1"/>
    <xf numFmtId="0" fontId="13" fillId="0" borderId="2" xfId="0" applyFont="1" applyBorder="1" applyAlignment="1">
      <alignment horizontal="left" vertical="top" wrapText="1"/>
    </xf>
    <xf numFmtId="0" fontId="4" fillId="0" borderId="0" xfId="0" applyFont="1" applyBorder="1"/>
    <xf numFmtId="38" fontId="14" fillId="0" borderId="1" xfId="1" applyFont="1" applyFill="1" applyBorder="1" applyAlignment="1"/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8" fontId="4" fillId="6" borderId="1" xfId="1" applyFont="1" applyFill="1" applyBorder="1" applyAlignment="1"/>
    <xf numFmtId="0" fontId="4" fillId="7" borderId="0" xfId="0" applyFont="1" applyFill="1"/>
    <xf numFmtId="0" fontId="4" fillId="6" borderId="1" xfId="0" applyFont="1" applyFill="1" applyBorder="1" applyAlignment="1">
      <alignment horizontal="center" vertical="center"/>
    </xf>
    <xf numFmtId="38" fontId="4" fillId="6" borderId="1" xfId="1" applyFont="1" applyFill="1" applyBorder="1" applyAlignment="1">
      <alignment wrapText="1"/>
    </xf>
    <xf numFmtId="38" fontId="4" fillId="6" borderId="1" xfId="1" applyFont="1" applyFill="1" applyBorder="1" applyAlignment="1">
      <alignment vertical="center" wrapText="1"/>
    </xf>
    <xf numFmtId="38" fontId="4" fillId="7" borderId="1" xfId="1" applyFont="1" applyFill="1" applyBorder="1" applyAlignment="1">
      <alignment horizontal="right" wrapText="1"/>
    </xf>
    <xf numFmtId="0" fontId="4" fillId="7" borderId="1" xfId="0" applyFont="1" applyFill="1" applyBorder="1" applyAlignment="1">
      <alignment horizontal="center" vertical="center" wrapText="1"/>
    </xf>
    <xf numFmtId="38" fontId="4" fillId="6" borderId="1" xfId="1" applyFont="1" applyFill="1" applyBorder="1" applyAlignment="1">
      <alignment horizontal="right" wrapText="1"/>
    </xf>
    <xf numFmtId="38" fontId="4" fillId="0" borderId="1" xfId="1" applyFont="1" applyFill="1" applyBorder="1" applyAlignment="1">
      <alignment horizontal="right" wrapText="1"/>
    </xf>
    <xf numFmtId="0" fontId="4" fillId="0" borderId="0" xfId="0" applyFont="1" applyAlignment="1">
      <alignment horizontal="left"/>
    </xf>
    <xf numFmtId="0" fontId="10" fillId="0" borderId="2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left" vertical="top" wrapText="1"/>
    </xf>
    <xf numFmtId="38" fontId="4" fillId="7" borderId="36" xfId="1" applyFont="1" applyFill="1" applyBorder="1" applyAlignment="1">
      <alignment horizontal="center" wrapText="1"/>
    </xf>
    <xf numFmtId="38" fontId="4" fillId="7" borderId="37" xfId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11</xdr:row>
          <xdr:rowOff>0</xdr:rowOff>
        </xdr:from>
        <xdr:to>
          <xdr:col>27</xdr:col>
          <xdr:colOff>95250</xdr:colOff>
          <xdr:row>15</xdr:row>
          <xdr:rowOff>28575</xdr:rowOff>
        </xdr:to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00000000-0008-0000-0300-00000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[1]Sheet2!$O$28:$AI$31" spid="_x0000_s128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4401800" y="2838450"/>
              <a:ext cx="4210050" cy="11049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7</xdr:col>
      <xdr:colOff>0</xdr:colOff>
      <xdr:row>31</xdr:row>
      <xdr:rowOff>19050</xdr:rowOff>
    </xdr:from>
    <xdr:to>
      <xdr:col>12</xdr:col>
      <xdr:colOff>0</xdr:colOff>
      <xdr:row>32</xdr:row>
      <xdr:rowOff>523876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flipV="1">
          <a:off x="4800600" y="9258300"/>
          <a:ext cx="3429000" cy="69532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40</xdr:row>
      <xdr:rowOff>9525</xdr:rowOff>
    </xdr:from>
    <xdr:to>
      <xdr:col>12</xdr:col>
      <xdr:colOff>9525</xdr:colOff>
      <xdr:row>42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 flipV="1">
          <a:off x="4800600" y="12087225"/>
          <a:ext cx="3438525" cy="7239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51</xdr:row>
      <xdr:rowOff>9525</xdr:rowOff>
    </xdr:from>
    <xdr:to>
      <xdr:col>12</xdr:col>
      <xdr:colOff>9525</xdr:colOff>
      <xdr:row>52</xdr:row>
      <xdr:rowOff>533400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 flipV="1">
          <a:off x="4810125" y="15268575"/>
          <a:ext cx="3429000" cy="7143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58</xdr:row>
      <xdr:rowOff>676275</xdr:rowOff>
    </xdr:from>
    <xdr:to>
      <xdr:col>12</xdr:col>
      <xdr:colOff>9525</xdr:colOff>
      <xdr:row>60</xdr:row>
      <xdr:rowOff>533400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 flipV="1">
          <a:off x="4800600" y="17916525"/>
          <a:ext cx="3438525" cy="733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70</xdr:row>
      <xdr:rowOff>9525</xdr:rowOff>
    </xdr:from>
    <xdr:to>
      <xdr:col>11</xdr:col>
      <xdr:colOff>666750</xdr:colOff>
      <xdr:row>71</xdr:row>
      <xdr:rowOff>514350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 flipV="1">
          <a:off x="4810125" y="21116925"/>
          <a:ext cx="3400425" cy="6953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77</xdr:row>
      <xdr:rowOff>676275</xdr:rowOff>
    </xdr:from>
    <xdr:to>
      <xdr:col>12</xdr:col>
      <xdr:colOff>0</xdr:colOff>
      <xdr:row>79</xdr:row>
      <xdr:rowOff>514350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 flipV="1">
          <a:off x="4810125" y="23764875"/>
          <a:ext cx="3419475" cy="7143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%20&#20107;&#26989;&#25152;&#25903;&#25588;&#29677;/180%20&#20171;&#35703;&#20104;&#38450;&#12539;&#26085;&#24120;&#29983;&#27963;&#25903;&#25588;&#32207;&#21512;&#20107;&#26989;/01%20&#30456;&#24403;&#12469;&#12540;&#12499;&#12473;&#12539;&#32233;&#21644;&#12469;&#12540;&#12499;&#12473;/09%20&#22577;&#37228;&#25913;&#23450;/&#32233;&#21644;&#22522;&#28310;&#12469;&#12540;&#12499;&#12473;&#12398;&#22577;&#37228;&#21336;&#20385;&#12398;&#25913;&#234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Sheet2 (2)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4"/>
  <sheetViews>
    <sheetView showGridLines="0" tabSelected="1" view="pageBreakPreview" topLeftCell="A37" zoomScale="90" zoomScaleNormal="100" zoomScaleSheetLayoutView="90" workbookViewId="0">
      <selection activeCell="F18" sqref="F18"/>
    </sheetView>
  </sheetViews>
  <sheetFormatPr defaultRowHeight="13.5" x14ac:dyDescent="0.15"/>
  <cols>
    <col min="1" max="1" width="11.375" style="103" customWidth="1"/>
    <col min="2" max="8" width="9" style="103"/>
    <col min="9" max="9" width="9" style="103" customWidth="1"/>
    <col min="10" max="16384" width="9" style="103"/>
  </cols>
  <sheetData>
    <row r="1" spans="1:16" ht="14.25" x14ac:dyDescent="0.15">
      <c r="A1" s="102" t="s">
        <v>310</v>
      </c>
      <c r="L1" s="104"/>
    </row>
    <row r="2" spans="1:16" x14ac:dyDescent="0.15">
      <c r="L2" s="104"/>
    </row>
    <row r="3" spans="1:16" x14ac:dyDescent="0.15">
      <c r="A3" s="105" t="s">
        <v>263</v>
      </c>
      <c r="B3" s="105"/>
      <c r="L3" s="104"/>
    </row>
    <row r="4" spans="1:16" x14ac:dyDescent="0.15">
      <c r="L4" s="104"/>
    </row>
    <row r="5" spans="1:16" x14ac:dyDescent="0.15">
      <c r="A5" s="105" t="s">
        <v>256</v>
      </c>
      <c r="B5" s="105"/>
      <c r="L5" s="104"/>
    </row>
    <row r="6" spans="1:16" x14ac:dyDescent="0.15">
      <c r="L6" s="104"/>
    </row>
    <row r="7" spans="1:16" x14ac:dyDescent="0.15">
      <c r="A7" s="103" t="s">
        <v>257</v>
      </c>
    </row>
    <row r="8" spans="1:16" ht="42.75" customHeight="1" x14ac:dyDescent="0.15">
      <c r="A8" s="106" t="s">
        <v>43</v>
      </c>
      <c r="B8" s="107" t="s">
        <v>0</v>
      </c>
      <c r="C8" s="107" t="s">
        <v>1</v>
      </c>
      <c r="D8" s="107" t="s">
        <v>2</v>
      </c>
      <c r="E8" s="107" t="s">
        <v>3</v>
      </c>
      <c r="F8" s="107" t="s">
        <v>4</v>
      </c>
      <c r="G8" s="107" t="s">
        <v>5</v>
      </c>
      <c r="H8" s="107" t="s">
        <v>6</v>
      </c>
      <c r="I8" s="107" t="s">
        <v>7</v>
      </c>
      <c r="J8" s="107" t="s">
        <v>8</v>
      </c>
      <c r="K8" s="107" t="s">
        <v>9</v>
      </c>
      <c r="L8" s="107" t="s">
        <v>10</v>
      </c>
      <c r="M8" s="107" t="s">
        <v>11</v>
      </c>
      <c r="N8" s="107" t="s">
        <v>12</v>
      </c>
      <c r="O8" s="107" t="s">
        <v>13</v>
      </c>
      <c r="P8" s="107" t="s">
        <v>42</v>
      </c>
    </row>
    <row r="9" spans="1:16" x14ac:dyDescent="0.15">
      <c r="A9" s="132" t="s">
        <v>249</v>
      </c>
      <c r="B9" s="100">
        <f>268*1</f>
        <v>268</v>
      </c>
      <c r="C9" s="100">
        <f>B9*2</f>
        <v>536</v>
      </c>
      <c r="D9" s="100">
        <f>B9*3</f>
        <v>804</v>
      </c>
      <c r="E9" s="108">
        <v>1176</v>
      </c>
      <c r="F9" s="108">
        <v>1176</v>
      </c>
      <c r="G9" s="108">
        <v>1176</v>
      </c>
      <c r="H9" s="108">
        <v>1176</v>
      </c>
      <c r="I9" s="108">
        <v>1176</v>
      </c>
      <c r="J9" s="108">
        <v>1176</v>
      </c>
      <c r="K9" s="108">
        <v>1176</v>
      </c>
      <c r="L9" s="108">
        <v>1176</v>
      </c>
      <c r="M9" s="108">
        <v>1176</v>
      </c>
      <c r="N9" s="108">
        <v>1176</v>
      </c>
      <c r="O9" s="108">
        <v>1176</v>
      </c>
      <c r="P9" s="108">
        <v>1176</v>
      </c>
    </row>
    <row r="10" spans="1:16" ht="42.75" customHeight="1" x14ac:dyDescent="0.15">
      <c r="A10" s="132"/>
      <c r="B10" s="99" t="s">
        <v>206</v>
      </c>
      <c r="C10" s="99" t="s">
        <v>227</v>
      </c>
      <c r="D10" s="99" t="s">
        <v>228</v>
      </c>
      <c r="E10" s="115" t="s">
        <v>298</v>
      </c>
      <c r="F10" s="115" t="s">
        <v>298</v>
      </c>
      <c r="G10" s="115" t="s">
        <v>298</v>
      </c>
      <c r="H10" s="115" t="s">
        <v>298</v>
      </c>
      <c r="I10" s="115" t="s">
        <v>298</v>
      </c>
      <c r="J10" s="115" t="s">
        <v>298</v>
      </c>
      <c r="K10" s="115" t="s">
        <v>298</v>
      </c>
      <c r="L10" s="115" t="s">
        <v>298</v>
      </c>
      <c r="M10" s="115" t="s">
        <v>298</v>
      </c>
      <c r="N10" s="115" t="s">
        <v>298</v>
      </c>
      <c r="O10" s="115" t="s">
        <v>298</v>
      </c>
      <c r="P10" s="115" t="s">
        <v>298</v>
      </c>
    </row>
    <row r="11" spans="1:16" x14ac:dyDescent="0.15">
      <c r="A11" s="132" t="s">
        <v>248</v>
      </c>
      <c r="B11" s="100">
        <f>272*1</f>
        <v>272</v>
      </c>
      <c r="C11" s="100">
        <f>B11*2</f>
        <v>544</v>
      </c>
      <c r="D11" s="100">
        <f>B11*3</f>
        <v>816</v>
      </c>
      <c r="E11" s="100">
        <f>B11*4</f>
        <v>1088</v>
      </c>
      <c r="F11" s="100">
        <f>B11*5</f>
        <v>1360</v>
      </c>
      <c r="G11" s="100">
        <f>B11*6</f>
        <v>1632</v>
      </c>
      <c r="H11" s="100">
        <f>B11*7</f>
        <v>1904</v>
      </c>
      <c r="I11" s="108">
        <v>2349</v>
      </c>
      <c r="J11" s="108">
        <v>2349</v>
      </c>
      <c r="K11" s="108">
        <v>2349</v>
      </c>
      <c r="L11" s="108">
        <v>2349</v>
      </c>
      <c r="M11" s="108">
        <v>2349</v>
      </c>
      <c r="N11" s="108">
        <v>2349</v>
      </c>
      <c r="O11" s="108">
        <v>2349</v>
      </c>
      <c r="P11" s="108">
        <v>2349</v>
      </c>
    </row>
    <row r="12" spans="1:16" ht="42.75" customHeight="1" x14ac:dyDescent="0.15">
      <c r="A12" s="132"/>
      <c r="B12" s="99" t="s">
        <v>229</v>
      </c>
      <c r="C12" s="99" t="s">
        <v>230</v>
      </c>
      <c r="D12" s="99" t="s">
        <v>231</v>
      </c>
      <c r="E12" s="99" t="s">
        <v>232</v>
      </c>
      <c r="F12" s="99" t="s">
        <v>233</v>
      </c>
      <c r="G12" s="99" t="s">
        <v>234</v>
      </c>
      <c r="H12" s="99" t="s">
        <v>235</v>
      </c>
      <c r="I12" s="115" t="s">
        <v>299</v>
      </c>
      <c r="J12" s="115" t="s">
        <v>299</v>
      </c>
      <c r="K12" s="115" t="s">
        <v>299</v>
      </c>
      <c r="L12" s="115" t="s">
        <v>299</v>
      </c>
      <c r="M12" s="115" t="s">
        <v>299</v>
      </c>
      <c r="N12" s="115" t="s">
        <v>299</v>
      </c>
      <c r="O12" s="115" t="s">
        <v>299</v>
      </c>
      <c r="P12" s="115" t="s">
        <v>299</v>
      </c>
    </row>
    <row r="13" spans="1:16" x14ac:dyDescent="0.15">
      <c r="A13" s="132" t="s">
        <v>250</v>
      </c>
      <c r="B13" s="100">
        <v>287</v>
      </c>
      <c r="C13" s="100">
        <f>B13*2</f>
        <v>574</v>
      </c>
      <c r="D13" s="100">
        <f>B13*3</f>
        <v>861</v>
      </c>
      <c r="E13" s="100">
        <f>B13*4</f>
        <v>1148</v>
      </c>
      <c r="F13" s="100">
        <f>B13*5</f>
        <v>1435</v>
      </c>
      <c r="G13" s="100">
        <f>B13*6</f>
        <v>1722</v>
      </c>
      <c r="H13" s="100">
        <f>B13*7</f>
        <v>2009</v>
      </c>
      <c r="I13" s="100">
        <f>B13*8</f>
        <v>2296</v>
      </c>
      <c r="J13" s="100">
        <f>B13*9</f>
        <v>2583</v>
      </c>
      <c r="K13" s="100">
        <f>B13*10</f>
        <v>2870</v>
      </c>
      <c r="L13" s="100">
        <f>B13*11</f>
        <v>3157</v>
      </c>
      <c r="M13" s="108">
        <v>3727</v>
      </c>
      <c r="N13" s="108">
        <v>3727</v>
      </c>
      <c r="O13" s="108">
        <v>3727</v>
      </c>
      <c r="P13" s="108">
        <v>3727</v>
      </c>
    </row>
    <row r="14" spans="1:16" ht="42.75" customHeight="1" x14ac:dyDescent="0.15">
      <c r="A14" s="134"/>
      <c r="B14" s="99" t="s">
        <v>236</v>
      </c>
      <c r="C14" s="99" t="s">
        <v>237</v>
      </c>
      <c r="D14" s="99" t="s">
        <v>238</v>
      </c>
      <c r="E14" s="99" t="s">
        <v>239</v>
      </c>
      <c r="F14" s="99" t="s">
        <v>240</v>
      </c>
      <c r="G14" s="99" t="s">
        <v>241</v>
      </c>
      <c r="H14" s="99" t="s">
        <v>242</v>
      </c>
      <c r="I14" s="99" t="s">
        <v>243</v>
      </c>
      <c r="J14" s="99" t="s">
        <v>244</v>
      </c>
      <c r="K14" s="99" t="s">
        <v>245</v>
      </c>
      <c r="L14" s="99" t="s">
        <v>246</v>
      </c>
      <c r="M14" s="115" t="s">
        <v>300</v>
      </c>
      <c r="N14" s="115" t="s">
        <v>300</v>
      </c>
      <c r="O14" s="115" t="s">
        <v>300</v>
      </c>
      <c r="P14" s="115" t="s">
        <v>300</v>
      </c>
    </row>
    <row r="15" spans="1:16" x14ac:dyDescent="0.15">
      <c r="A15" s="103" t="s">
        <v>255</v>
      </c>
    </row>
    <row r="17" spans="1:14" x14ac:dyDescent="0.15">
      <c r="A17" s="103" t="s">
        <v>260</v>
      </c>
      <c r="B17" s="105"/>
      <c r="C17" s="105"/>
    </row>
    <row r="18" spans="1:14" x14ac:dyDescent="0.15">
      <c r="A18" s="105"/>
      <c r="B18" s="105"/>
      <c r="C18" s="105"/>
    </row>
    <row r="19" spans="1:14" x14ac:dyDescent="0.15">
      <c r="A19" s="103" t="s">
        <v>258</v>
      </c>
      <c r="B19" s="105"/>
      <c r="C19" s="105"/>
    </row>
    <row r="20" spans="1:14" ht="42" x14ac:dyDescent="0.15">
      <c r="A20" s="106" t="s">
        <v>43</v>
      </c>
      <c r="B20" s="107" t="s">
        <v>0</v>
      </c>
      <c r="C20" s="107" t="s">
        <v>1</v>
      </c>
      <c r="D20" s="107" t="s">
        <v>2</v>
      </c>
      <c r="E20" s="107" t="s">
        <v>3</v>
      </c>
      <c r="F20" s="107" t="s">
        <v>4</v>
      </c>
      <c r="G20" s="107" t="s">
        <v>5</v>
      </c>
      <c r="H20" s="107" t="s">
        <v>6</v>
      </c>
      <c r="I20" s="107" t="s">
        <v>7</v>
      </c>
      <c r="J20" s="107" t="s">
        <v>8</v>
      </c>
      <c r="K20" s="107" t="s">
        <v>9</v>
      </c>
      <c r="L20" s="107" t="s">
        <v>10</v>
      </c>
      <c r="M20" s="107" t="s">
        <v>11</v>
      </c>
      <c r="N20" s="107" t="s">
        <v>12</v>
      </c>
    </row>
    <row r="21" spans="1:14" x14ac:dyDescent="0.15">
      <c r="A21" s="132" t="s">
        <v>251</v>
      </c>
      <c r="B21" s="100">
        <v>384</v>
      </c>
      <c r="C21" s="100">
        <f>B21*2</f>
        <v>768</v>
      </c>
      <c r="D21" s="100">
        <f>B21*3</f>
        <v>1152</v>
      </c>
      <c r="E21" s="108">
        <v>1672</v>
      </c>
      <c r="F21" s="108">
        <v>1672</v>
      </c>
      <c r="G21" s="108">
        <v>1672</v>
      </c>
      <c r="H21" s="108">
        <v>1672</v>
      </c>
      <c r="I21" s="108">
        <v>1672</v>
      </c>
      <c r="J21" s="108">
        <v>1672</v>
      </c>
      <c r="K21" s="108">
        <v>1672</v>
      </c>
      <c r="L21" s="108">
        <v>1672</v>
      </c>
      <c r="M21" s="108">
        <v>1672</v>
      </c>
      <c r="N21" s="108">
        <v>1672</v>
      </c>
    </row>
    <row r="22" spans="1:14" ht="27" x14ac:dyDescent="0.15">
      <c r="A22" s="132"/>
      <c r="B22" s="99" t="s">
        <v>207</v>
      </c>
      <c r="C22" s="99" t="s">
        <v>208</v>
      </c>
      <c r="D22" s="99" t="s">
        <v>209</v>
      </c>
      <c r="E22" s="115" t="s">
        <v>301</v>
      </c>
      <c r="F22" s="115" t="s">
        <v>301</v>
      </c>
      <c r="G22" s="115" t="s">
        <v>301</v>
      </c>
      <c r="H22" s="115" t="s">
        <v>301</v>
      </c>
      <c r="I22" s="115" t="s">
        <v>301</v>
      </c>
      <c r="J22" s="115" t="s">
        <v>301</v>
      </c>
      <c r="K22" s="115" t="s">
        <v>301</v>
      </c>
      <c r="L22" s="115" t="s">
        <v>301</v>
      </c>
      <c r="M22" s="115" t="s">
        <v>301</v>
      </c>
      <c r="N22" s="115" t="s">
        <v>301</v>
      </c>
    </row>
    <row r="23" spans="1:14" x14ac:dyDescent="0.15">
      <c r="A23" s="132" t="s">
        <v>252</v>
      </c>
      <c r="B23" s="100">
        <v>395</v>
      </c>
      <c r="C23" s="100">
        <f>B23*2</f>
        <v>790</v>
      </c>
      <c r="D23" s="100">
        <f>B23*3</f>
        <v>1185</v>
      </c>
      <c r="E23" s="100">
        <f>B23*4</f>
        <v>1580</v>
      </c>
      <c r="F23" s="100">
        <f>B23*5</f>
        <v>1975</v>
      </c>
      <c r="G23" s="100">
        <f>B23*6</f>
        <v>2370</v>
      </c>
      <c r="H23" s="100">
        <f>B23*7</f>
        <v>2765</v>
      </c>
      <c r="I23" s="108">
        <v>3428</v>
      </c>
      <c r="J23" s="108">
        <v>3428</v>
      </c>
      <c r="K23" s="108">
        <v>3428</v>
      </c>
      <c r="L23" s="108">
        <v>3428</v>
      </c>
      <c r="M23" s="108">
        <v>3428</v>
      </c>
      <c r="N23" s="108">
        <v>3428</v>
      </c>
    </row>
    <row r="24" spans="1:14" ht="27" x14ac:dyDescent="0.15">
      <c r="A24" s="132"/>
      <c r="B24" s="99" t="s">
        <v>210</v>
      </c>
      <c r="C24" s="99" t="s">
        <v>211</v>
      </c>
      <c r="D24" s="99" t="s">
        <v>212</v>
      </c>
      <c r="E24" s="99" t="s">
        <v>213</v>
      </c>
      <c r="F24" s="99" t="s">
        <v>214</v>
      </c>
      <c r="G24" s="99" t="s">
        <v>215</v>
      </c>
      <c r="H24" s="99" t="s">
        <v>216</v>
      </c>
      <c r="I24" s="115" t="s">
        <v>302</v>
      </c>
      <c r="J24" s="115" t="s">
        <v>302</v>
      </c>
      <c r="K24" s="115" t="s">
        <v>302</v>
      </c>
      <c r="L24" s="115" t="s">
        <v>302</v>
      </c>
      <c r="M24" s="115" t="s">
        <v>302</v>
      </c>
      <c r="N24" s="115" t="s">
        <v>302</v>
      </c>
    </row>
    <row r="26" spans="1:14" x14ac:dyDescent="0.15">
      <c r="A26" s="103" t="s">
        <v>259</v>
      </c>
      <c r="B26" s="105"/>
      <c r="C26" s="105"/>
    </row>
    <row r="27" spans="1:14" ht="42" x14ac:dyDescent="0.15">
      <c r="A27" s="106" t="s">
        <v>43</v>
      </c>
      <c r="B27" s="107" t="s">
        <v>0</v>
      </c>
      <c r="C27" s="107" t="s">
        <v>1</v>
      </c>
      <c r="D27" s="107" t="s">
        <v>2</v>
      </c>
      <c r="E27" s="107" t="s">
        <v>3</v>
      </c>
      <c r="F27" s="107" t="s">
        <v>4</v>
      </c>
      <c r="G27" s="107" t="s">
        <v>5</v>
      </c>
      <c r="H27" s="107" t="s">
        <v>6</v>
      </c>
      <c r="I27" s="107" t="s">
        <v>7</v>
      </c>
      <c r="J27" s="107" t="s">
        <v>8</v>
      </c>
      <c r="K27" s="107" t="s">
        <v>9</v>
      </c>
      <c r="L27" s="107" t="s">
        <v>10</v>
      </c>
      <c r="M27" s="107" t="s">
        <v>11</v>
      </c>
      <c r="N27" s="107" t="s">
        <v>12</v>
      </c>
    </row>
    <row r="28" spans="1:14" x14ac:dyDescent="0.15">
      <c r="A28" s="132" t="s">
        <v>253</v>
      </c>
      <c r="B28" s="100">
        <v>269</v>
      </c>
      <c r="C28" s="100">
        <f>B28*2</f>
        <v>538</v>
      </c>
      <c r="D28" s="100">
        <f>B28*3</f>
        <v>807</v>
      </c>
      <c r="E28" s="108">
        <v>1170</v>
      </c>
      <c r="F28" s="108">
        <v>1170</v>
      </c>
      <c r="G28" s="108">
        <v>1170</v>
      </c>
      <c r="H28" s="108">
        <v>1170</v>
      </c>
      <c r="I28" s="108">
        <v>1170</v>
      </c>
      <c r="J28" s="108">
        <v>1170</v>
      </c>
      <c r="K28" s="108">
        <v>1170</v>
      </c>
      <c r="L28" s="108">
        <v>1170</v>
      </c>
      <c r="M28" s="108">
        <v>1170</v>
      </c>
      <c r="N28" s="108">
        <v>1170</v>
      </c>
    </row>
    <row r="29" spans="1:14" ht="27" x14ac:dyDescent="0.15">
      <c r="A29" s="132"/>
      <c r="B29" s="99" t="s">
        <v>217</v>
      </c>
      <c r="C29" s="99" t="s">
        <v>218</v>
      </c>
      <c r="D29" s="99" t="s">
        <v>219</v>
      </c>
      <c r="E29" s="115" t="s">
        <v>303</v>
      </c>
      <c r="F29" s="115" t="s">
        <v>303</v>
      </c>
      <c r="G29" s="115" t="s">
        <v>303</v>
      </c>
      <c r="H29" s="115" t="s">
        <v>303</v>
      </c>
      <c r="I29" s="115" t="s">
        <v>303</v>
      </c>
      <c r="J29" s="115" t="s">
        <v>303</v>
      </c>
      <c r="K29" s="115" t="s">
        <v>303</v>
      </c>
      <c r="L29" s="115" t="s">
        <v>303</v>
      </c>
      <c r="M29" s="115" t="s">
        <v>303</v>
      </c>
      <c r="N29" s="115" t="s">
        <v>303</v>
      </c>
    </row>
    <row r="30" spans="1:14" x14ac:dyDescent="0.15">
      <c r="A30" s="132" t="s">
        <v>254</v>
      </c>
      <c r="B30" s="100">
        <v>277</v>
      </c>
      <c r="C30" s="100">
        <f>B30*2</f>
        <v>554</v>
      </c>
      <c r="D30" s="100">
        <f>B30*3</f>
        <v>831</v>
      </c>
      <c r="E30" s="100">
        <f>B30*4</f>
        <v>1108</v>
      </c>
      <c r="F30" s="100">
        <f>B30*5</f>
        <v>1385</v>
      </c>
      <c r="G30" s="100">
        <f>B30*6</f>
        <v>1662</v>
      </c>
      <c r="H30" s="100">
        <f>B30*7</f>
        <v>1939</v>
      </c>
      <c r="I30" s="108">
        <v>2400</v>
      </c>
      <c r="J30" s="108">
        <v>2400</v>
      </c>
      <c r="K30" s="108">
        <v>2400</v>
      </c>
      <c r="L30" s="108">
        <v>2400</v>
      </c>
      <c r="M30" s="108">
        <v>2400</v>
      </c>
      <c r="N30" s="108">
        <v>2400</v>
      </c>
    </row>
    <row r="31" spans="1:14" ht="27" x14ac:dyDescent="0.15">
      <c r="A31" s="132"/>
      <c r="B31" s="99" t="s">
        <v>220</v>
      </c>
      <c r="C31" s="99" t="s">
        <v>221</v>
      </c>
      <c r="D31" s="99" t="s">
        <v>222</v>
      </c>
      <c r="E31" s="99" t="s">
        <v>223</v>
      </c>
      <c r="F31" s="99" t="s">
        <v>226</v>
      </c>
      <c r="G31" s="99" t="s">
        <v>224</v>
      </c>
      <c r="H31" s="99" t="s">
        <v>225</v>
      </c>
      <c r="I31" s="115" t="s">
        <v>304</v>
      </c>
      <c r="J31" s="115" t="s">
        <v>304</v>
      </c>
      <c r="K31" s="115" t="s">
        <v>304</v>
      </c>
      <c r="L31" s="115" t="s">
        <v>304</v>
      </c>
      <c r="M31" s="115" t="s">
        <v>304</v>
      </c>
      <c r="N31" s="115" t="s">
        <v>304</v>
      </c>
    </row>
    <row r="32" spans="1:14" s="118" customFormat="1" x14ac:dyDescent="0.15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</row>
    <row r="33" spans="1:15" x14ac:dyDescent="0.15">
      <c r="A33" s="105" t="s">
        <v>264</v>
      </c>
    </row>
    <row r="34" spans="1:15" x14ac:dyDescent="0.15">
      <c r="A34" s="105"/>
    </row>
    <row r="35" spans="1:15" x14ac:dyDescent="0.15">
      <c r="A35" s="103" t="s">
        <v>261</v>
      </c>
      <c r="B35" s="105"/>
      <c r="C35" s="105"/>
      <c r="D35" s="105"/>
    </row>
    <row r="36" spans="1:15" x14ac:dyDescent="0.15">
      <c r="A36" s="105"/>
      <c r="B36" s="105"/>
      <c r="C36" s="105"/>
    </row>
    <row r="37" spans="1:15" x14ac:dyDescent="0.15">
      <c r="A37" s="103" t="s">
        <v>257</v>
      </c>
      <c r="B37" s="105"/>
      <c r="C37" s="105"/>
    </row>
    <row r="38" spans="1:15" ht="48.75" x14ac:dyDescent="0.15">
      <c r="A38" s="109" t="s">
        <v>24</v>
      </c>
      <c r="B38" s="116" t="s">
        <v>0</v>
      </c>
      <c r="C38" s="116" t="s">
        <v>1</v>
      </c>
      <c r="D38" s="116" t="s">
        <v>2</v>
      </c>
      <c r="E38" s="116" t="s">
        <v>3</v>
      </c>
      <c r="F38" s="116" t="s">
        <v>4</v>
      </c>
      <c r="G38" s="116" t="s">
        <v>5</v>
      </c>
      <c r="H38" s="116" t="s">
        <v>6</v>
      </c>
      <c r="I38" s="116" t="s">
        <v>7</v>
      </c>
      <c r="J38" s="116" t="s">
        <v>8</v>
      </c>
      <c r="K38" s="116" t="s">
        <v>9</v>
      </c>
      <c r="L38" s="116" t="s">
        <v>10</v>
      </c>
      <c r="M38" s="116" t="s">
        <v>11</v>
      </c>
      <c r="N38" s="116" t="s">
        <v>12</v>
      </c>
      <c r="O38" s="116" t="s">
        <v>13</v>
      </c>
    </row>
    <row r="39" spans="1:15" x14ac:dyDescent="0.15">
      <c r="A39" s="133" t="s">
        <v>247</v>
      </c>
      <c r="B39" s="117">
        <v>259</v>
      </c>
      <c r="C39" s="117">
        <f>B39*2</f>
        <v>518</v>
      </c>
      <c r="D39" s="117">
        <f>B39*3</f>
        <v>777</v>
      </c>
      <c r="E39" s="117">
        <f>B39*4</f>
        <v>1036</v>
      </c>
      <c r="F39" s="108">
        <v>1176</v>
      </c>
      <c r="G39" s="108">
        <v>1176</v>
      </c>
      <c r="H39" s="108">
        <v>1176</v>
      </c>
      <c r="I39" s="108">
        <v>1176</v>
      </c>
      <c r="J39" s="108">
        <v>1176</v>
      </c>
      <c r="K39" s="108">
        <v>1176</v>
      </c>
      <c r="L39" s="108">
        <v>1176</v>
      </c>
      <c r="M39" s="108">
        <v>1176</v>
      </c>
      <c r="N39" s="108">
        <v>1176</v>
      </c>
      <c r="O39" s="108">
        <v>1176</v>
      </c>
    </row>
    <row r="40" spans="1:15" ht="27" x14ac:dyDescent="0.15">
      <c r="A40" s="133"/>
      <c r="B40" s="101" t="s">
        <v>265</v>
      </c>
      <c r="C40" s="101" t="s">
        <v>266</v>
      </c>
      <c r="D40" s="101" t="s">
        <v>267</v>
      </c>
      <c r="E40" s="101" t="s">
        <v>268</v>
      </c>
      <c r="F40" s="115" t="s">
        <v>298</v>
      </c>
      <c r="G40" s="115" t="s">
        <v>298</v>
      </c>
      <c r="H40" s="115" t="s">
        <v>298</v>
      </c>
      <c r="I40" s="115" t="s">
        <v>298</v>
      </c>
      <c r="J40" s="115" t="s">
        <v>298</v>
      </c>
      <c r="K40" s="115" t="s">
        <v>298</v>
      </c>
      <c r="L40" s="115" t="s">
        <v>298</v>
      </c>
      <c r="M40" s="115" t="s">
        <v>298</v>
      </c>
      <c r="N40" s="115" t="s">
        <v>298</v>
      </c>
      <c r="O40" s="115" t="s">
        <v>298</v>
      </c>
    </row>
    <row r="41" spans="1:15" ht="13.5" customHeight="1" x14ac:dyDescent="0.15">
      <c r="A41" s="133" t="s">
        <v>248</v>
      </c>
      <c r="B41" s="117">
        <v>259</v>
      </c>
      <c r="C41" s="117">
        <f>B41*2</f>
        <v>518</v>
      </c>
      <c r="D41" s="117">
        <f>B41*3</f>
        <v>777</v>
      </c>
      <c r="E41" s="117">
        <f>B41*4</f>
        <v>1036</v>
      </c>
      <c r="F41" s="117">
        <f>B41*5</f>
        <v>1295</v>
      </c>
      <c r="G41" s="117">
        <f>B41*6</f>
        <v>1554</v>
      </c>
      <c r="H41" s="117">
        <f>B41*7</f>
        <v>1813</v>
      </c>
      <c r="I41" s="117">
        <f>B41*8</f>
        <v>2072</v>
      </c>
      <c r="J41" s="117">
        <f>B41*9</f>
        <v>2331</v>
      </c>
      <c r="K41" s="111">
        <v>2349</v>
      </c>
      <c r="L41" s="111">
        <v>2349</v>
      </c>
      <c r="M41" s="111">
        <v>2349</v>
      </c>
      <c r="N41" s="111">
        <v>2349</v>
      </c>
      <c r="O41" s="111">
        <v>2349</v>
      </c>
    </row>
    <row r="42" spans="1:15" ht="27" x14ac:dyDescent="0.15">
      <c r="A42" s="133"/>
      <c r="B42" s="101" t="s">
        <v>265</v>
      </c>
      <c r="C42" s="101" t="s">
        <v>266</v>
      </c>
      <c r="D42" s="101" t="s">
        <v>267</v>
      </c>
      <c r="E42" s="101" t="s">
        <v>268</v>
      </c>
      <c r="F42" s="101" t="s">
        <v>269</v>
      </c>
      <c r="G42" s="101" t="s">
        <v>270</v>
      </c>
      <c r="H42" s="101" t="s">
        <v>271</v>
      </c>
      <c r="I42" s="101" t="s">
        <v>272</v>
      </c>
      <c r="J42" s="101" t="s">
        <v>273</v>
      </c>
      <c r="K42" s="115" t="s">
        <v>299</v>
      </c>
      <c r="L42" s="115" t="s">
        <v>299</v>
      </c>
      <c r="M42" s="115" t="s">
        <v>299</v>
      </c>
      <c r="N42" s="115" t="s">
        <v>299</v>
      </c>
      <c r="O42" s="115" t="s">
        <v>299</v>
      </c>
    </row>
    <row r="43" spans="1:15" ht="13.5" customHeight="1" x14ac:dyDescent="0.15">
      <c r="A43" s="133" t="s">
        <v>311</v>
      </c>
      <c r="B43" s="117">
        <v>259</v>
      </c>
      <c r="C43" s="117">
        <f>B43*2</f>
        <v>518</v>
      </c>
      <c r="D43" s="117">
        <f>B43*3</f>
        <v>777</v>
      </c>
      <c r="E43" s="117">
        <f>B43*4</f>
        <v>1036</v>
      </c>
      <c r="F43" s="117">
        <f>B43*5</f>
        <v>1295</v>
      </c>
      <c r="G43" s="117">
        <f>B43*6</f>
        <v>1554</v>
      </c>
      <c r="H43" s="117">
        <f>B43*7</f>
        <v>1813</v>
      </c>
      <c r="I43" s="117">
        <f>B43*8</f>
        <v>2072</v>
      </c>
      <c r="J43" s="117">
        <f>B43*9</f>
        <v>2331</v>
      </c>
      <c r="K43" s="117">
        <f>B43*10</f>
        <v>2590</v>
      </c>
      <c r="L43" s="117">
        <f>B43*11</f>
        <v>2849</v>
      </c>
      <c r="M43" s="117">
        <f>B43*12</f>
        <v>3108</v>
      </c>
      <c r="N43" s="117">
        <f>B43*13</f>
        <v>3367</v>
      </c>
      <c r="O43" s="108">
        <v>3601</v>
      </c>
    </row>
    <row r="44" spans="1:15" ht="27" x14ac:dyDescent="0.15">
      <c r="A44" s="133"/>
      <c r="B44" s="101" t="s">
        <v>265</v>
      </c>
      <c r="C44" s="101" t="s">
        <v>266</v>
      </c>
      <c r="D44" s="101" t="s">
        <v>267</v>
      </c>
      <c r="E44" s="101" t="s">
        <v>268</v>
      </c>
      <c r="F44" s="101" t="s">
        <v>269</v>
      </c>
      <c r="G44" s="101" t="s">
        <v>270</v>
      </c>
      <c r="H44" s="101" t="s">
        <v>271</v>
      </c>
      <c r="I44" s="101" t="s">
        <v>272</v>
      </c>
      <c r="J44" s="101" t="s">
        <v>273</v>
      </c>
      <c r="K44" s="101" t="s">
        <v>274</v>
      </c>
      <c r="L44" s="101" t="s">
        <v>275</v>
      </c>
      <c r="M44" s="101" t="s">
        <v>276</v>
      </c>
      <c r="N44" s="101" t="s">
        <v>277</v>
      </c>
      <c r="O44" s="115" t="s">
        <v>305</v>
      </c>
    </row>
    <row r="45" spans="1:15" x14ac:dyDescent="0.15">
      <c r="A45" s="118" t="s">
        <v>23</v>
      </c>
      <c r="B45" s="118"/>
      <c r="C45" s="118"/>
      <c r="D45" s="118"/>
      <c r="E45" s="118"/>
      <c r="N45" s="110"/>
    </row>
    <row r="47" spans="1:15" x14ac:dyDescent="0.15">
      <c r="A47" s="103" t="s">
        <v>262</v>
      </c>
      <c r="B47" s="105"/>
      <c r="C47" s="105"/>
      <c r="D47" s="105"/>
    </row>
    <row r="49" spans="1:12" x14ac:dyDescent="0.15">
      <c r="A49" s="103" t="s">
        <v>258</v>
      </c>
    </row>
    <row r="50" spans="1:12" ht="49.5" customHeight="1" x14ac:dyDescent="0.15">
      <c r="A50" s="109" t="s">
        <v>24</v>
      </c>
      <c r="B50" s="119" t="s">
        <v>0</v>
      </c>
      <c r="C50" s="119" t="s">
        <v>1</v>
      </c>
      <c r="D50" s="119" t="s">
        <v>2</v>
      </c>
      <c r="E50" s="119" t="s">
        <v>3</v>
      </c>
      <c r="F50" s="116" t="s">
        <v>4</v>
      </c>
      <c r="G50" s="116" t="s">
        <v>5</v>
      </c>
      <c r="H50" s="116" t="s">
        <v>6</v>
      </c>
      <c r="I50" s="116" t="s">
        <v>7</v>
      </c>
      <c r="J50" s="116" t="s">
        <v>8</v>
      </c>
    </row>
    <row r="51" spans="1:12" x14ac:dyDescent="0.15">
      <c r="A51" s="127" t="s">
        <v>278</v>
      </c>
      <c r="B51" s="120">
        <v>337</v>
      </c>
      <c r="C51" s="121">
        <f>B51*2</f>
        <v>674</v>
      </c>
      <c r="D51" s="121">
        <f>B51*3</f>
        <v>1011</v>
      </c>
      <c r="E51" s="121">
        <f>B51*4</f>
        <v>1348</v>
      </c>
      <c r="F51" s="122">
        <v>1672</v>
      </c>
      <c r="G51" s="122">
        <v>1672</v>
      </c>
      <c r="H51" s="122">
        <v>1672</v>
      </c>
      <c r="I51" s="122">
        <v>1672</v>
      </c>
      <c r="J51" s="130"/>
    </row>
    <row r="52" spans="1:12" ht="27.75" customHeight="1" x14ac:dyDescent="0.15">
      <c r="A52" s="128"/>
      <c r="B52" s="101" t="s">
        <v>279</v>
      </c>
      <c r="C52" s="101" t="s">
        <v>280</v>
      </c>
      <c r="D52" s="101" t="s">
        <v>281</v>
      </c>
      <c r="E52" s="101" t="s">
        <v>282</v>
      </c>
      <c r="F52" s="123" t="s">
        <v>306</v>
      </c>
      <c r="G52" s="123" t="s">
        <v>306</v>
      </c>
      <c r="H52" s="123" t="s">
        <v>306</v>
      </c>
      <c r="I52" s="123" t="s">
        <v>306</v>
      </c>
      <c r="J52" s="131"/>
    </row>
    <row r="53" spans="1:12" x14ac:dyDescent="0.15">
      <c r="A53" s="127" t="s">
        <v>287</v>
      </c>
      <c r="B53" s="124">
        <v>337</v>
      </c>
      <c r="C53" s="124">
        <f>337*2</f>
        <v>674</v>
      </c>
      <c r="D53" s="124">
        <f>B53*3</f>
        <v>1011</v>
      </c>
      <c r="E53" s="124">
        <f>B53*4</f>
        <v>1348</v>
      </c>
      <c r="F53" s="124">
        <f>B53*5</f>
        <v>1685</v>
      </c>
      <c r="G53" s="124">
        <f>B53*6</f>
        <v>2022</v>
      </c>
      <c r="H53" s="124">
        <f>B53*7</f>
        <v>2359</v>
      </c>
      <c r="I53" s="124">
        <f>B53*8</f>
        <v>2696</v>
      </c>
      <c r="J53" s="125">
        <v>3008</v>
      </c>
    </row>
    <row r="54" spans="1:12" ht="26.25" customHeight="1" x14ac:dyDescent="0.15">
      <c r="A54" s="128"/>
      <c r="B54" s="101" t="s">
        <v>279</v>
      </c>
      <c r="C54" s="101" t="s">
        <v>280</v>
      </c>
      <c r="D54" s="101" t="s">
        <v>281</v>
      </c>
      <c r="E54" s="101" t="s">
        <v>282</v>
      </c>
      <c r="F54" s="101" t="s">
        <v>283</v>
      </c>
      <c r="G54" s="101" t="s">
        <v>284</v>
      </c>
      <c r="H54" s="101" t="s">
        <v>285</v>
      </c>
      <c r="I54" s="101" t="s">
        <v>286</v>
      </c>
      <c r="J54" s="123" t="s">
        <v>307</v>
      </c>
    </row>
    <row r="55" spans="1:12" x14ac:dyDescent="0.15">
      <c r="A55" s="129" t="s">
        <v>312</v>
      </c>
      <c r="B55" s="129"/>
      <c r="C55" s="129"/>
      <c r="D55" s="129"/>
      <c r="E55" s="129"/>
      <c r="F55" s="129"/>
      <c r="G55" s="129"/>
      <c r="H55" s="129"/>
      <c r="I55" s="129"/>
      <c r="J55" s="129"/>
      <c r="K55" s="113"/>
    </row>
    <row r="56" spans="1:12" x14ac:dyDescent="0.15">
      <c r="A56" s="112"/>
      <c r="B56" s="114"/>
      <c r="C56" s="114"/>
      <c r="D56" s="114"/>
      <c r="E56" s="114"/>
      <c r="F56" s="114"/>
      <c r="G56" s="114"/>
      <c r="H56" s="114"/>
      <c r="I56" s="114"/>
      <c r="J56" s="113"/>
      <c r="K56" s="113"/>
    </row>
    <row r="57" spans="1:12" x14ac:dyDescent="0.15">
      <c r="A57" s="103" t="s">
        <v>259</v>
      </c>
    </row>
    <row r="58" spans="1:12" ht="48.75" x14ac:dyDescent="0.15">
      <c r="A58" s="109" t="s">
        <v>24</v>
      </c>
      <c r="B58" s="119" t="s">
        <v>0</v>
      </c>
      <c r="C58" s="119" t="s">
        <v>1</v>
      </c>
      <c r="D58" s="119" t="s">
        <v>2</v>
      </c>
      <c r="E58" s="119" t="s">
        <v>3</v>
      </c>
      <c r="F58" s="116" t="s">
        <v>4</v>
      </c>
      <c r="G58" s="116" t="s">
        <v>5</v>
      </c>
      <c r="H58" s="116" t="s">
        <v>6</v>
      </c>
      <c r="I58" s="116" t="s">
        <v>7</v>
      </c>
      <c r="J58" s="116" t="s">
        <v>8</v>
      </c>
      <c r="K58" s="113"/>
    </row>
    <row r="59" spans="1:12" x14ac:dyDescent="0.15">
      <c r="A59" s="127" t="s">
        <v>288</v>
      </c>
      <c r="B59" s="120">
        <v>236</v>
      </c>
      <c r="C59" s="121">
        <f>B59*2</f>
        <v>472</v>
      </c>
      <c r="D59" s="121">
        <f>B59*3</f>
        <v>708</v>
      </c>
      <c r="E59" s="121">
        <f>B59*4</f>
        <v>944</v>
      </c>
      <c r="F59" s="122">
        <v>1672</v>
      </c>
      <c r="G59" s="122">
        <v>1672</v>
      </c>
      <c r="H59" s="122">
        <v>1672</v>
      </c>
      <c r="I59" s="122">
        <v>1672</v>
      </c>
      <c r="J59" s="130"/>
      <c r="K59" s="113"/>
    </row>
    <row r="60" spans="1:12" ht="27" x14ac:dyDescent="0.15">
      <c r="A60" s="128"/>
      <c r="B60" s="101" t="s">
        <v>290</v>
      </c>
      <c r="C60" s="101" t="s">
        <v>291</v>
      </c>
      <c r="D60" s="101" t="s">
        <v>292</v>
      </c>
      <c r="E60" s="101" t="s">
        <v>293</v>
      </c>
      <c r="F60" s="123" t="s">
        <v>308</v>
      </c>
      <c r="G60" s="123" t="s">
        <v>308</v>
      </c>
      <c r="H60" s="123" t="s">
        <v>308</v>
      </c>
      <c r="I60" s="123" t="s">
        <v>308</v>
      </c>
      <c r="J60" s="131"/>
      <c r="K60" s="113"/>
    </row>
    <row r="61" spans="1:12" x14ac:dyDescent="0.15">
      <c r="A61" s="127" t="s">
        <v>289</v>
      </c>
      <c r="B61" s="124">
        <v>236</v>
      </c>
      <c r="C61" s="124">
        <f>337*2</f>
        <v>674</v>
      </c>
      <c r="D61" s="124">
        <f>B61*3</f>
        <v>708</v>
      </c>
      <c r="E61" s="124">
        <f>B61*4</f>
        <v>944</v>
      </c>
      <c r="F61" s="124">
        <f>B61*5</f>
        <v>1180</v>
      </c>
      <c r="G61" s="124">
        <f>B61*6</f>
        <v>1416</v>
      </c>
      <c r="H61" s="124">
        <f>B61*7</f>
        <v>1652</v>
      </c>
      <c r="I61" s="124">
        <f>B61*8</f>
        <v>1888</v>
      </c>
      <c r="J61" s="125">
        <v>2106</v>
      </c>
      <c r="K61" s="113"/>
    </row>
    <row r="62" spans="1:12" ht="27" x14ac:dyDescent="0.15">
      <c r="A62" s="128"/>
      <c r="B62" s="101" t="s">
        <v>290</v>
      </c>
      <c r="C62" s="101" t="s">
        <v>291</v>
      </c>
      <c r="D62" s="101" t="s">
        <v>292</v>
      </c>
      <c r="E62" s="101" t="s">
        <v>293</v>
      </c>
      <c r="F62" s="101" t="s">
        <v>294</v>
      </c>
      <c r="G62" s="101" t="s">
        <v>295</v>
      </c>
      <c r="H62" s="101" t="s">
        <v>296</v>
      </c>
      <c r="I62" s="101" t="s">
        <v>297</v>
      </c>
      <c r="J62" s="123" t="s">
        <v>309</v>
      </c>
      <c r="K62" s="113"/>
    </row>
    <row r="63" spans="1:12" x14ac:dyDescent="0.15">
      <c r="A63" s="129" t="s">
        <v>313</v>
      </c>
      <c r="B63" s="129"/>
      <c r="C63" s="129"/>
      <c r="D63" s="129"/>
      <c r="E63" s="129"/>
      <c r="F63" s="129"/>
      <c r="G63" s="129"/>
      <c r="H63" s="129"/>
      <c r="I63" s="129"/>
      <c r="J63" s="129"/>
      <c r="K63" s="113"/>
    </row>
    <row r="64" spans="1:12" x14ac:dyDescent="0.15">
      <c r="B64" s="126"/>
      <c r="C64" s="126"/>
      <c r="D64" s="126"/>
      <c r="E64" s="126"/>
      <c r="F64" s="126"/>
      <c r="G64" s="126"/>
      <c r="H64" s="126"/>
      <c r="I64" s="126"/>
      <c r="J64" s="126"/>
      <c r="K64" s="126"/>
      <c r="L64" s="126"/>
    </row>
  </sheetData>
  <mergeCells count="19">
    <mergeCell ref="A9:A10"/>
    <mergeCell ref="A11:A12"/>
    <mergeCell ref="A13:A14"/>
    <mergeCell ref="A21:A22"/>
    <mergeCell ref="A23:A24"/>
    <mergeCell ref="A28:A29"/>
    <mergeCell ref="A30:A31"/>
    <mergeCell ref="A39:A40"/>
    <mergeCell ref="A41:A42"/>
    <mergeCell ref="A43:A44"/>
    <mergeCell ref="B64:L64"/>
    <mergeCell ref="A51:A52"/>
    <mergeCell ref="A53:A54"/>
    <mergeCell ref="A55:J55"/>
    <mergeCell ref="A59:A60"/>
    <mergeCell ref="A61:A62"/>
    <mergeCell ref="A63:J63"/>
    <mergeCell ref="J59:J60"/>
    <mergeCell ref="J51:J52"/>
  </mergeCells>
  <phoneticPr fontId="1"/>
  <pageMargins left="0.7" right="0.7" top="0.75" bottom="0.75" header="0.3" footer="0.3"/>
  <pageSetup paperSize="9" scale="60" orientation="portrait" r:id="rId1"/>
  <rowBreaks count="1" manualBreakCount="1">
    <brk id="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5"/>
  <sheetViews>
    <sheetView showGridLines="0" zoomScaleNormal="100" workbookViewId="0">
      <selection activeCell="J14" sqref="J14"/>
    </sheetView>
  </sheetViews>
  <sheetFormatPr defaultRowHeight="13.5" x14ac:dyDescent="0.15"/>
  <cols>
    <col min="1" max="1" width="11.375" customWidth="1"/>
    <col min="9" max="9" width="9" customWidth="1"/>
  </cols>
  <sheetData>
    <row r="1" spans="1:14" ht="14.25" x14ac:dyDescent="0.15">
      <c r="A1" s="82" t="s">
        <v>133</v>
      </c>
      <c r="L1" s="78"/>
    </row>
    <row r="3" spans="1:14" x14ac:dyDescent="0.15">
      <c r="A3" t="s">
        <v>51</v>
      </c>
      <c r="B3" s="11"/>
      <c r="C3" s="11"/>
    </row>
    <row r="4" spans="1:14" x14ac:dyDescent="0.15">
      <c r="A4" s="11"/>
      <c r="B4" s="11"/>
      <c r="C4" s="11"/>
    </row>
    <row r="5" spans="1:14" x14ac:dyDescent="0.15">
      <c r="A5" t="s">
        <v>14</v>
      </c>
      <c r="B5" s="11"/>
      <c r="C5" s="11"/>
    </row>
    <row r="6" spans="1:14" ht="42.75" customHeight="1" thickBot="1" x14ac:dyDescent="0.2">
      <c r="A6" s="76" t="s">
        <v>43</v>
      </c>
      <c r="B6" s="16" t="s">
        <v>0</v>
      </c>
      <c r="C6" s="16" t="s">
        <v>1</v>
      </c>
      <c r="D6" s="16" t="s">
        <v>2</v>
      </c>
      <c r="E6" s="12" t="s">
        <v>3</v>
      </c>
      <c r="F6" s="12" t="s">
        <v>4</v>
      </c>
      <c r="G6" s="12" t="s">
        <v>5</v>
      </c>
      <c r="H6" s="12" t="s">
        <v>6</v>
      </c>
      <c r="I6" s="12" t="s">
        <v>7</v>
      </c>
      <c r="J6" s="12" t="s">
        <v>8</v>
      </c>
      <c r="K6" s="12" t="s">
        <v>9</v>
      </c>
      <c r="L6" s="12" t="s">
        <v>10</v>
      </c>
      <c r="M6" s="12" t="s">
        <v>11</v>
      </c>
      <c r="N6" s="12" t="s">
        <v>12</v>
      </c>
    </row>
    <row r="7" spans="1:14" x14ac:dyDescent="0.15">
      <c r="A7" s="135" t="s">
        <v>85</v>
      </c>
      <c r="B7" s="75">
        <f>380*1</f>
        <v>380</v>
      </c>
      <c r="C7" s="68">
        <f>380*2</f>
        <v>760</v>
      </c>
      <c r="D7" s="67">
        <f>380*3</f>
        <v>1140</v>
      </c>
      <c r="E7" s="66">
        <v>1655</v>
      </c>
      <c r="F7" s="13">
        <v>1655</v>
      </c>
      <c r="G7" s="66">
        <v>1655</v>
      </c>
      <c r="H7" s="13">
        <v>1655</v>
      </c>
      <c r="I7" s="66">
        <v>1655</v>
      </c>
      <c r="J7" s="13">
        <v>1655</v>
      </c>
      <c r="K7" s="66">
        <v>1655</v>
      </c>
      <c r="L7" s="13">
        <v>1655</v>
      </c>
      <c r="M7" s="66">
        <v>1655</v>
      </c>
      <c r="N7" s="13">
        <v>1655</v>
      </c>
    </row>
    <row r="8" spans="1:14" ht="42.75" customHeight="1" thickBot="1" x14ac:dyDescent="0.2">
      <c r="A8" s="135"/>
      <c r="B8" s="74" t="s">
        <v>63</v>
      </c>
      <c r="C8" s="73" t="s">
        <v>64</v>
      </c>
      <c r="D8" s="72" t="s">
        <v>65</v>
      </c>
      <c r="E8" s="14" t="s">
        <v>55</v>
      </c>
      <c r="F8" s="15" t="s">
        <v>66</v>
      </c>
      <c r="G8" s="15" t="s">
        <v>66</v>
      </c>
      <c r="H8" s="15" t="s">
        <v>66</v>
      </c>
      <c r="I8" s="71" t="s">
        <v>66</v>
      </c>
      <c r="J8" s="71" t="s">
        <v>66</v>
      </c>
      <c r="K8" s="71" t="s">
        <v>66</v>
      </c>
      <c r="L8" s="71" t="s">
        <v>66</v>
      </c>
      <c r="M8" s="71" t="s">
        <v>66</v>
      </c>
      <c r="N8" s="71" t="s">
        <v>66</v>
      </c>
    </row>
    <row r="9" spans="1:14" x14ac:dyDescent="0.15">
      <c r="A9" s="135" t="s">
        <v>86</v>
      </c>
      <c r="B9" s="70">
        <f>391*1</f>
        <v>391</v>
      </c>
      <c r="C9" s="69">
        <f>391*2</f>
        <v>782</v>
      </c>
      <c r="D9" s="69">
        <f>391*3</f>
        <v>1173</v>
      </c>
      <c r="E9" s="68">
        <f>391*4</f>
        <v>1564</v>
      </c>
      <c r="F9" s="68">
        <f>391*5</f>
        <v>1955</v>
      </c>
      <c r="G9" s="68">
        <f>391*6</f>
        <v>2346</v>
      </c>
      <c r="H9" s="67">
        <f>391*7</f>
        <v>2737</v>
      </c>
      <c r="I9" s="66">
        <v>3393</v>
      </c>
      <c r="J9" s="13">
        <v>3393</v>
      </c>
      <c r="K9" s="66">
        <v>3393</v>
      </c>
      <c r="L9" s="13">
        <v>3393</v>
      </c>
      <c r="M9" s="66">
        <v>3393</v>
      </c>
      <c r="N9" s="13">
        <v>3393</v>
      </c>
    </row>
    <row r="10" spans="1:14" ht="42.75" customHeight="1" thickBot="1" x14ac:dyDescent="0.2">
      <c r="A10" s="135"/>
      <c r="B10" s="77" t="s">
        <v>67</v>
      </c>
      <c r="C10" s="64" t="s">
        <v>68</v>
      </c>
      <c r="D10" s="64" t="s">
        <v>69</v>
      </c>
      <c r="E10" s="64" t="s">
        <v>70</v>
      </c>
      <c r="F10" s="64" t="s">
        <v>71</v>
      </c>
      <c r="G10" s="64" t="s">
        <v>72</v>
      </c>
      <c r="H10" s="63" t="s">
        <v>73</v>
      </c>
      <c r="I10" s="79" t="s">
        <v>74</v>
      </c>
      <c r="J10" s="71" t="s">
        <v>74</v>
      </c>
      <c r="K10" s="71" t="s">
        <v>74</v>
      </c>
      <c r="L10" s="71" t="s">
        <v>74</v>
      </c>
      <c r="M10" s="71" t="s">
        <v>74</v>
      </c>
      <c r="N10" s="71" t="s">
        <v>74</v>
      </c>
    </row>
    <row r="14" spans="1:14" x14ac:dyDescent="0.15">
      <c r="A14" t="s">
        <v>50</v>
      </c>
      <c r="B14" s="11"/>
      <c r="C14" s="11"/>
    </row>
    <row r="15" spans="1:14" ht="42.75" customHeight="1" thickBot="1" x14ac:dyDescent="0.2">
      <c r="A15" s="76" t="s">
        <v>43</v>
      </c>
      <c r="B15" s="16" t="s">
        <v>0</v>
      </c>
      <c r="C15" s="16" t="s">
        <v>1</v>
      </c>
      <c r="D15" s="16" t="s">
        <v>2</v>
      </c>
      <c r="E15" s="12" t="s">
        <v>3</v>
      </c>
      <c r="F15" s="12" t="s">
        <v>4</v>
      </c>
      <c r="G15" s="12" t="s">
        <v>5</v>
      </c>
      <c r="H15" s="12" t="s">
        <v>6</v>
      </c>
      <c r="I15" s="12" t="s">
        <v>7</v>
      </c>
      <c r="J15" s="12" t="s">
        <v>8</v>
      </c>
      <c r="K15" s="12" t="s">
        <v>9</v>
      </c>
      <c r="L15" s="12" t="s">
        <v>10</v>
      </c>
      <c r="M15" s="12" t="s">
        <v>11</v>
      </c>
      <c r="N15" s="12" t="s">
        <v>12</v>
      </c>
    </row>
    <row r="16" spans="1:14" x14ac:dyDescent="0.15">
      <c r="A16" s="135" t="s">
        <v>87</v>
      </c>
      <c r="B16" s="75">
        <f>286*1</f>
        <v>286</v>
      </c>
      <c r="C16" s="68">
        <f>286*2</f>
        <v>572</v>
      </c>
      <c r="D16" s="67">
        <f>286*3</f>
        <v>858</v>
      </c>
      <c r="E16" s="66">
        <v>1279</v>
      </c>
      <c r="F16" s="13">
        <v>1279</v>
      </c>
      <c r="G16" s="66">
        <v>1279</v>
      </c>
      <c r="H16" s="13">
        <v>1279</v>
      </c>
      <c r="I16" s="66">
        <v>1279</v>
      </c>
      <c r="J16" s="13">
        <v>1279</v>
      </c>
      <c r="K16" s="66">
        <v>1279</v>
      </c>
      <c r="L16" s="13">
        <v>1279</v>
      </c>
      <c r="M16" s="66">
        <v>1279</v>
      </c>
      <c r="N16" s="13">
        <v>1279</v>
      </c>
    </row>
    <row r="17" spans="1:14" ht="42.75" customHeight="1" thickBot="1" x14ac:dyDescent="0.2">
      <c r="A17" s="135"/>
      <c r="B17" s="74" t="s">
        <v>59</v>
      </c>
      <c r="C17" s="73" t="s">
        <v>60</v>
      </c>
      <c r="D17" s="72" t="s">
        <v>61</v>
      </c>
      <c r="E17" s="14" t="s">
        <v>76</v>
      </c>
      <c r="F17" s="15" t="s">
        <v>75</v>
      </c>
      <c r="G17" s="15" t="s">
        <v>75</v>
      </c>
      <c r="H17" s="15" t="s">
        <v>75</v>
      </c>
      <c r="I17" s="71" t="s">
        <v>75</v>
      </c>
      <c r="J17" s="71" t="s">
        <v>75</v>
      </c>
      <c r="K17" s="71" t="s">
        <v>75</v>
      </c>
      <c r="L17" s="71" t="s">
        <v>75</v>
      </c>
      <c r="M17" s="71" t="s">
        <v>75</v>
      </c>
      <c r="N17" s="71" t="s">
        <v>75</v>
      </c>
    </row>
    <row r="18" spans="1:14" x14ac:dyDescent="0.15">
      <c r="A18" s="135" t="s">
        <v>88</v>
      </c>
      <c r="B18" s="70">
        <f>297*1</f>
        <v>297</v>
      </c>
      <c r="C18" s="69">
        <f>297*2</f>
        <v>594</v>
      </c>
      <c r="D18" s="69">
        <f>297*3</f>
        <v>891</v>
      </c>
      <c r="E18" s="68">
        <f>297*4</f>
        <v>1188</v>
      </c>
      <c r="F18" s="68">
        <f>297*5</f>
        <v>1485</v>
      </c>
      <c r="G18" s="68">
        <f>297*6</f>
        <v>1782</v>
      </c>
      <c r="H18" s="67">
        <f>297*7</f>
        <v>2079</v>
      </c>
      <c r="I18" s="66">
        <v>2641</v>
      </c>
      <c r="J18" s="13">
        <v>2641</v>
      </c>
      <c r="K18" s="66">
        <v>2641</v>
      </c>
      <c r="L18" s="13">
        <v>2641</v>
      </c>
      <c r="M18" s="66">
        <v>2641</v>
      </c>
      <c r="N18" s="13">
        <v>2641</v>
      </c>
    </row>
    <row r="19" spans="1:14" ht="42.75" customHeight="1" thickBot="1" x14ac:dyDescent="0.2">
      <c r="A19" s="135"/>
      <c r="B19" s="77" t="s">
        <v>77</v>
      </c>
      <c r="C19" s="64" t="s">
        <v>78</v>
      </c>
      <c r="D19" s="64" t="s">
        <v>79</v>
      </c>
      <c r="E19" s="64" t="s">
        <v>80</v>
      </c>
      <c r="F19" s="64" t="s">
        <v>81</v>
      </c>
      <c r="G19" s="64" t="s">
        <v>82</v>
      </c>
      <c r="H19" s="63" t="s">
        <v>83</v>
      </c>
      <c r="I19" s="79" t="s">
        <v>84</v>
      </c>
      <c r="J19" s="71" t="s">
        <v>84</v>
      </c>
      <c r="K19" s="71" t="s">
        <v>84</v>
      </c>
      <c r="L19" s="71" t="s">
        <v>84</v>
      </c>
      <c r="M19" s="71" t="s">
        <v>84</v>
      </c>
      <c r="N19" s="71" t="s">
        <v>84</v>
      </c>
    </row>
    <row r="23" spans="1:14" x14ac:dyDescent="0.15">
      <c r="A23" t="s">
        <v>16</v>
      </c>
    </row>
    <row r="24" spans="1:14" x14ac:dyDescent="0.15">
      <c r="A24" t="s">
        <v>17</v>
      </c>
      <c r="B24" s="11"/>
      <c r="C24" s="11"/>
    </row>
    <row r="25" spans="1:14" ht="42.75" customHeight="1" thickBot="1" x14ac:dyDescent="0.2">
      <c r="A25" s="76" t="s">
        <v>43</v>
      </c>
      <c r="B25" s="16" t="s">
        <v>0</v>
      </c>
      <c r="C25" s="16" t="s">
        <v>1</v>
      </c>
      <c r="D25" s="16" t="s">
        <v>2</v>
      </c>
      <c r="E25" s="12" t="s">
        <v>3</v>
      </c>
      <c r="F25" s="12" t="s">
        <v>4</v>
      </c>
      <c r="G25" s="12" t="s">
        <v>5</v>
      </c>
      <c r="H25" s="12" t="s">
        <v>6</v>
      </c>
      <c r="I25" s="12" t="s">
        <v>7</v>
      </c>
      <c r="J25" s="12" t="s">
        <v>8</v>
      </c>
      <c r="K25" s="12" t="s">
        <v>9</v>
      </c>
      <c r="L25" s="12" t="s">
        <v>10</v>
      </c>
      <c r="M25" s="12" t="s">
        <v>11</v>
      </c>
      <c r="N25" s="12" t="s">
        <v>12</v>
      </c>
    </row>
    <row r="26" spans="1:14" x14ac:dyDescent="0.15">
      <c r="A26" s="135" t="s">
        <v>91</v>
      </c>
      <c r="B26" s="75">
        <f>266*1</f>
        <v>266</v>
      </c>
      <c r="C26" s="68">
        <f>266*2</f>
        <v>532</v>
      </c>
      <c r="D26" s="67">
        <f>266*3</f>
        <v>798</v>
      </c>
      <c r="E26" s="66">
        <v>1159</v>
      </c>
      <c r="F26" s="13">
        <v>1159</v>
      </c>
      <c r="G26" s="66">
        <v>1159</v>
      </c>
      <c r="H26" s="13">
        <v>1159</v>
      </c>
      <c r="I26" s="66">
        <v>1159</v>
      </c>
      <c r="J26" s="13">
        <v>1159</v>
      </c>
      <c r="K26" s="66">
        <v>1159</v>
      </c>
      <c r="L26" s="13">
        <v>1159</v>
      </c>
      <c r="M26" s="66">
        <v>1159</v>
      </c>
      <c r="N26" s="13">
        <v>1159</v>
      </c>
    </row>
    <row r="27" spans="1:14" ht="42.75" customHeight="1" thickBot="1" x14ac:dyDescent="0.2">
      <c r="A27" s="135"/>
      <c r="B27" s="74" t="s">
        <v>49</v>
      </c>
      <c r="C27" s="73" t="s">
        <v>48</v>
      </c>
      <c r="D27" s="72" t="s">
        <v>47</v>
      </c>
      <c r="E27" s="14" t="s">
        <v>90</v>
      </c>
      <c r="F27" s="15" t="s">
        <v>89</v>
      </c>
      <c r="G27" s="15" t="s">
        <v>89</v>
      </c>
      <c r="H27" s="15" t="s">
        <v>89</v>
      </c>
      <c r="I27" s="71" t="s">
        <v>89</v>
      </c>
      <c r="J27" s="71" t="s">
        <v>89</v>
      </c>
      <c r="K27" s="71" t="s">
        <v>89</v>
      </c>
      <c r="L27" s="71" t="s">
        <v>89</v>
      </c>
      <c r="M27" s="71" t="s">
        <v>89</v>
      </c>
      <c r="N27" s="71" t="s">
        <v>89</v>
      </c>
    </row>
    <row r="28" spans="1:14" x14ac:dyDescent="0.15">
      <c r="A28" s="135" t="s">
        <v>100</v>
      </c>
      <c r="B28" s="70">
        <f>274*1</f>
        <v>274</v>
      </c>
      <c r="C28" s="69">
        <f>274*2</f>
        <v>548</v>
      </c>
      <c r="D28" s="69">
        <f>274*3</f>
        <v>822</v>
      </c>
      <c r="E28" s="68">
        <f>274*4</f>
        <v>1096</v>
      </c>
      <c r="F28" s="68">
        <f>274*5</f>
        <v>1370</v>
      </c>
      <c r="G28" s="68">
        <f>274*6</f>
        <v>1644</v>
      </c>
      <c r="H28" s="67">
        <f>274*7</f>
        <v>1918</v>
      </c>
      <c r="I28" s="66">
        <v>2375</v>
      </c>
      <c r="J28" s="13">
        <v>2375</v>
      </c>
      <c r="K28" s="66">
        <v>2375</v>
      </c>
      <c r="L28" s="13">
        <v>2375</v>
      </c>
      <c r="M28" s="66">
        <v>2375</v>
      </c>
      <c r="N28" s="13">
        <v>2375</v>
      </c>
    </row>
    <row r="29" spans="1:14" ht="42.75" customHeight="1" thickBot="1" x14ac:dyDescent="0.2">
      <c r="A29" s="135"/>
      <c r="B29" s="77" t="s">
        <v>92</v>
      </c>
      <c r="C29" s="64" t="s">
        <v>93</v>
      </c>
      <c r="D29" s="64" t="s">
        <v>94</v>
      </c>
      <c r="E29" s="64" t="s">
        <v>95</v>
      </c>
      <c r="F29" s="64" t="s">
        <v>96</v>
      </c>
      <c r="G29" s="64" t="s">
        <v>97</v>
      </c>
      <c r="H29" s="63" t="s">
        <v>98</v>
      </c>
      <c r="I29" s="79" t="s">
        <v>99</v>
      </c>
      <c r="J29" s="71" t="s">
        <v>99</v>
      </c>
      <c r="K29" s="71" t="s">
        <v>99</v>
      </c>
      <c r="L29" s="71" t="s">
        <v>99</v>
      </c>
      <c r="M29" s="71" t="s">
        <v>99</v>
      </c>
      <c r="N29" s="71" t="s">
        <v>99</v>
      </c>
    </row>
    <row r="32" spans="1:14" x14ac:dyDescent="0.15">
      <c r="A32" t="s">
        <v>18</v>
      </c>
      <c r="B32" s="11"/>
      <c r="C32" s="11"/>
    </row>
    <row r="33" spans="1:14" ht="42.75" customHeight="1" thickBot="1" x14ac:dyDescent="0.2">
      <c r="A33" s="76" t="s">
        <v>43</v>
      </c>
      <c r="B33" s="16" t="s">
        <v>0</v>
      </c>
      <c r="C33" s="16" t="s">
        <v>1</v>
      </c>
      <c r="D33" s="16" t="s">
        <v>2</v>
      </c>
      <c r="E33" s="80" t="s">
        <v>3</v>
      </c>
      <c r="F33" s="80" t="s">
        <v>4</v>
      </c>
      <c r="G33" s="80" t="s">
        <v>5</v>
      </c>
      <c r="H33" s="80" t="s">
        <v>6</v>
      </c>
      <c r="I33" s="80" t="s">
        <v>7</v>
      </c>
      <c r="J33" s="80" t="s">
        <v>8</v>
      </c>
      <c r="K33" s="80" t="s">
        <v>9</v>
      </c>
      <c r="L33" s="80" t="s">
        <v>10</v>
      </c>
      <c r="M33" s="80" t="s">
        <v>11</v>
      </c>
      <c r="N33" s="80" t="s">
        <v>12</v>
      </c>
    </row>
    <row r="34" spans="1:14" x14ac:dyDescent="0.15">
      <c r="A34" s="135" t="s">
        <v>106</v>
      </c>
      <c r="B34" s="75">
        <f>172*1</f>
        <v>172</v>
      </c>
      <c r="C34" s="68">
        <f>172*2</f>
        <v>344</v>
      </c>
      <c r="D34" s="67">
        <f>172*3</f>
        <v>516</v>
      </c>
      <c r="E34" s="66">
        <v>783</v>
      </c>
      <c r="F34" s="13">
        <v>783</v>
      </c>
      <c r="G34" s="66">
        <v>783</v>
      </c>
      <c r="H34" s="13">
        <v>783</v>
      </c>
      <c r="I34" s="66">
        <v>783</v>
      </c>
      <c r="J34" s="13">
        <v>783</v>
      </c>
      <c r="K34" s="66">
        <v>783</v>
      </c>
      <c r="L34" s="13">
        <v>783</v>
      </c>
      <c r="M34" s="66">
        <v>783</v>
      </c>
      <c r="N34" s="13">
        <v>783</v>
      </c>
    </row>
    <row r="35" spans="1:14" ht="42.75" customHeight="1" thickBot="1" x14ac:dyDescent="0.2">
      <c r="A35" s="135"/>
      <c r="B35" s="74" t="s">
        <v>101</v>
      </c>
      <c r="C35" s="73" t="s">
        <v>102</v>
      </c>
      <c r="D35" s="72" t="s">
        <v>103</v>
      </c>
      <c r="E35" s="14" t="s">
        <v>105</v>
      </c>
      <c r="F35" s="15" t="s">
        <v>104</v>
      </c>
      <c r="G35" s="15" t="s">
        <v>104</v>
      </c>
      <c r="H35" s="15" t="s">
        <v>104</v>
      </c>
      <c r="I35" s="71" t="s">
        <v>104</v>
      </c>
      <c r="J35" s="71" t="s">
        <v>104</v>
      </c>
      <c r="K35" s="71" t="s">
        <v>104</v>
      </c>
      <c r="L35" s="71" t="s">
        <v>104</v>
      </c>
      <c r="M35" s="71" t="s">
        <v>104</v>
      </c>
      <c r="N35" s="71" t="s">
        <v>104</v>
      </c>
    </row>
    <row r="36" spans="1:14" x14ac:dyDescent="0.15">
      <c r="A36" s="135" t="s">
        <v>108</v>
      </c>
      <c r="B36" s="70">
        <f>180*1</f>
        <v>180</v>
      </c>
      <c r="C36" s="69">
        <f>180*2</f>
        <v>360</v>
      </c>
      <c r="D36" s="69">
        <f>180*3</f>
        <v>540</v>
      </c>
      <c r="E36" s="68">
        <f>180*4</f>
        <v>720</v>
      </c>
      <c r="F36" s="68">
        <f>180*5</f>
        <v>900</v>
      </c>
      <c r="G36" s="68">
        <f>180*6</f>
        <v>1080</v>
      </c>
      <c r="H36" s="67">
        <f>180*7</f>
        <v>1260</v>
      </c>
      <c r="I36" s="66">
        <v>1623</v>
      </c>
      <c r="J36" s="13">
        <v>1623</v>
      </c>
      <c r="K36" s="66">
        <v>1623</v>
      </c>
      <c r="L36" s="13">
        <v>1623</v>
      </c>
      <c r="M36" s="66">
        <v>1623</v>
      </c>
      <c r="N36" s="13">
        <v>1623</v>
      </c>
    </row>
    <row r="37" spans="1:14" ht="42.75" customHeight="1" thickBot="1" x14ac:dyDescent="0.2">
      <c r="A37" s="135"/>
      <c r="B37" s="77" t="s">
        <v>41</v>
      </c>
      <c r="C37" s="64" t="s">
        <v>40</v>
      </c>
      <c r="D37" s="64" t="s">
        <v>39</v>
      </c>
      <c r="E37" s="64" t="s">
        <v>38</v>
      </c>
      <c r="F37" s="64" t="s">
        <v>37</v>
      </c>
      <c r="G37" s="64" t="s">
        <v>36</v>
      </c>
      <c r="H37" s="63" t="s">
        <v>35</v>
      </c>
      <c r="I37" s="79" t="s">
        <v>107</v>
      </c>
      <c r="J37" s="71" t="s">
        <v>107</v>
      </c>
      <c r="K37" s="71" t="s">
        <v>107</v>
      </c>
      <c r="L37" s="71" t="s">
        <v>107</v>
      </c>
      <c r="M37" s="71" t="s">
        <v>107</v>
      </c>
      <c r="N37" s="71" t="s">
        <v>107</v>
      </c>
    </row>
    <row r="41" spans="1:14" x14ac:dyDescent="0.15">
      <c r="A41" t="s">
        <v>20</v>
      </c>
    </row>
    <row r="42" spans="1:14" x14ac:dyDescent="0.15">
      <c r="A42" t="s">
        <v>19</v>
      </c>
      <c r="B42" s="11"/>
      <c r="C42" s="11"/>
    </row>
    <row r="43" spans="1:14" ht="42.75" thickBot="1" x14ac:dyDescent="0.2">
      <c r="A43" s="76" t="s">
        <v>43</v>
      </c>
      <c r="B43" s="16" t="s">
        <v>0</v>
      </c>
      <c r="C43" s="16" t="s">
        <v>1</v>
      </c>
      <c r="D43" s="16" t="s">
        <v>2</v>
      </c>
      <c r="E43" s="12" t="s">
        <v>3</v>
      </c>
      <c r="F43" s="12" t="s">
        <v>4</v>
      </c>
      <c r="G43" s="12" t="s">
        <v>5</v>
      </c>
      <c r="H43" s="12" t="s">
        <v>6</v>
      </c>
      <c r="I43" s="12" t="s">
        <v>7</v>
      </c>
      <c r="J43" s="12" t="s">
        <v>8</v>
      </c>
      <c r="K43" s="12" t="s">
        <v>9</v>
      </c>
      <c r="L43" s="12" t="s">
        <v>10</v>
      </c>
      <c r="M43" s="12" t="s">
        <v>11</v>
      </c>
      <c r="N43" s="12" t="s">
        <v>12</v>
      </c>
    </row>
    <row r="44" spans="1:14" ht="13.5" customHeight="1" x14ac:dyDescent="0.15">
      <c r="A44" s="135" t="s">
        <v>91</v>
      </c>
      <c r="B44" s="75">
        <f>266*1</f>
        <v>266</v>
      </c>
      <c r="C44" s="68">
        <f>266*2</f>
        <v>532</v>
      </c>
      <c r="D44" s="67">
        <f>266*3</f>
        <v>798</v>
      </c>
      <c r="E44" s="66">
        <v>1159</v>
      </c>
      <c r="F44" s="13">
        <v>1159</v>
      </c>
      <c r="G44" s="66">
        <v>1159</v>
      </c>
      <c r="H44" s="13">
        <v>1159</v>
      </c>
      <c r="I44" s="66">
        <v>1159</v>
      </c>
      <c r="J44" s="13">
        <v>1159</v>
      </c>
      <c r="K44" s="66">
        <v>1159</v>
      </c>
      <c r="L44" s="13">
        <v>1159</v>
      </c>
      <c r="M44" s="66">
        <v>1159</v>
      </c>
      <c r="N44" s="13">
        <v>1159</v>
      </c>
    </row>
    <row r="45" spans="1:14" ht="42.75" customHeight="1" thickBot="1" x14ac:dyDescent="0.2">
      <c r="A45" s="135"/>
      <c r="B45" s="74" t="s">
        <v>49</v>
      </c>
      <c r="C45" s="73" t="s">
        <v>48</v>
      </c>
      <c r="D45" s="72" t="s">
        <v>47</v>
      </c>
      <c r="E45" s="14" t="s">
        <v>90</v>
      </c>
      <c r="F45" s="15" t="s">
        <v>89</v>
      </c>
      <c r="G45" s="15" t="s">
        <v>89</v>
      </c>
      <c r="H45" s="15" t="s">
        <v>89</v>
      </c>
      <c r="I45" s="71" t="s">
        <v>89</v>
      </c>
      <c r="J45" s="71" t="s">
        <v>89</v>
      </c>
      <c r="K45" s="71" t="s">
        <v>89</v>
      </c>
      <c r="L45" s="71" t="s">
        <v>89</v>
      </c>
      <c r="M45" s="71" t="s">
        <v>89</v>
      </c>
      <c r="N45" s="71" t="s">
        <v>89</v>
      </c>
    </row>
    <row r="46" spans="1:14" ht="13.5" customHeight="1" x14ac:dyDescent="0.15">
      <c r="A46" s="135" t="s">
        <v>100</v>
      </c>
      <c r="B46" s="70">
        <f>274*1</f>
        <v>274</v>
      </c>
      <c r="C46" s="69">
        <f>274*2</f>
        <v>548</v>
      </c>
      <c r="D46" s="69">
        <f>274*3</f>
        <v>822</v>
      </c>
      <c r="E46" s="68">
        <f>274*4</f>
        <v>1096</v>
      </c>
      <c r="F46" s="68">
        <f>274*5</f>
        <v>1370</v>
      </c>
      <c r="G46" s="68">
        <f>274*6</f>
        <v>1644</v>
      </c>
      <c r="H46" s="67">
        <f>274*7</f>
        <v>1918</v>
      </c>
      <c r="I46" s="66">
        <v>2375</v>
      </c>
      <c r="J46" s="13">
        <v>2375</v>
      </c>
      <c r="K46" s="66">
        <v>2375</v>
      </c>
      <c r="L46" s="13">
        <v>2375</v>
      </c>
      <c r="M46" s="66">
        <v>2375</v>
      </c>
      <c r="N46" s="13">
        <v>2375</v>
      </c>
    </row>
    <row r="47" spans="1:14" ht="42.75" customHeight="1" thickBot="1" x14ac:dyDescent="0.2">
      <c r="A47" s="135"/>
      <c r="B47" s="65" t="s">
        <v>92</v>
      </c>
      <c r="C47" s="64" t="s">
        <v>93</v>
      </c>
      <c r="D47" s="64" t="s">
        <v>94</v>
      </c>
      <c r="E47" s="64" t="s">
        <v>95</v>
      </c>
      <c r="F47" s="64" t="s">
        <v>96</v>
      </c>
      <c r="G47" s="64" t="s">
        <v>97</v>
      </c>
      <c r="H47" s="63" t="s">
        <v>98</v>
      </c>
      <c r="I47" s="79" t="s">
        <v>99</v>
      </c>
      <c r="J47" s="71" t="s">
        <v>99</v>
      </c>
      <c r="K47" s="71" t="s">
        <v>99</v>
      </c>
      <c r="L47" s="71" t="s">
        <v>99</v>
      </c>
      <c r="M47" s="71" t="s">
        <v>99</v>
      </c>
      <c r="N47" s="71" t="s">
        <v>99</v>
      </c>
    </row>
    <row r="50" spans="1:14" x14ac:dyDescent="0.15">
      <c r="A50" t="s">
        <v>22</v>
      </c>
      <c r="B50" s="11"/>
      <c r="C50" s="11"/>
    </row>
    <row r="51" spans="1:14" ht="42.75" thickBot="1" x14ac:dyDescent="0.2">
      <c r="A51" s="76" t="s">
        <v>43</v>
      </c>
      <c r="B51" s="16" t="s">
        <v>0</v>
      </c>
      <c r="C51" s="16" t="s">
        <v>1</v>
      </c>
      <c r="D51" s="16" t="s">
        <v>2</v>
      </c>
      <c r="E51" s="12" t="s">
        <v>3</v>
      </c>
      <c r="F51" s="12" t="s">
        <v>4</v>
      </c>
      <c r="G51" s="12" t="s">
        <v>5</v>
      </c>
      <c r="H51" s="12" t="s">
        <v>6</v>
      </c>
      <c r="I51" s="12" t="s">
        <v>7</v>
      </c>
      <c r="J51" s="12" t="s">
        <v>8</v>
      </c>
      <c r="K51" s="12" t="s">
        <v>9</v>
      </c>
      <c r="L51" s="12" t="s">
        <v>10</v>
      </c>
      <c r="M51" s="12" t="s">
        <v>11</v>
      </c>
      <c r="N51" s="12" t="s">
        <v>12</v>
      </c>
    </row>
    <row r="52" spans="1:14" ht="13.5" customHeight="1" x14ac:dyDescent="0.15">
      <c r="A52" s="135" t="s">
        <v>106</v>
      </c>
      <c r="B52" s="75">
        <f>172*1</f>
        <v>172</v>
      </c>
      <c r="C52" s="68">
        <f>172*2</f>
        <v>344</v>
      </c>
      <c r="D52" s="67">
        <f>172*3</f>
        <v>516</v>
      </c>
      <c r="E52" s="66">
        <v>783</v>
      </c>
      <c r="F52" s="13">
        <v>783</v>
      </c>
      <c r="G52" s="66">
        <v>783</v>
      </c>
      <c r="H52" s="13">
        <v>783</v>
      </c>
      <c r="I52" s="66">
        <v>783</v>
      </c>
      <c r="J52" s="13">
        <v>783</v>
      </c>
      <c r="K52" s="66">
        <v>783</v>
      </c>
      <c r="L52" s="13">
        <v>783</v>
      </c>
      <c r="M52" s="66">
        <v>783</v>
      </c>
      <c r="N52" s="13">
        <v>783</v>
      </c>
    </row>
    <row r="53" spans="1:14" ht="42.75" customHeight="1" thickBot="1" x14ac:dyDescent="0.2">
      <c r="A53" s="135"/>
      <c r="B53" s="74" t="s">
        <v>101</v>
      </c>
      <c r="C53" s="73" t="s">
        <v>102</v>
      </c>
      <c r="D53" s="72" t="s">
        <v>103</v>
      </c>
      <c r="E53" s="14" t="s">
        <v>105</v>
      </c>
      <c r="F53" s="15" t="s">
        <v>104</v>
      </c>
      <c r="G53" s="15" t="s">
        <v>104</v>
      </c>
      <c r="H53" s="15" t="s">
        <v>104</v>
      </c>
      <c r="I53" s="71" t="s">
        <v>104</v>
      </c>
      <c r="J53" s="71" t="s">
        <v>104</v>
      </c>
      <c r="K53" s="71" t="s">
        <v>104</v>
      </c>
      <c r="L53" s="71" t="s">
        <v>104</v>
      </c>
      <c r="M53" s="71" t="s">
        <v>104</v>
      </c>
      <c r="N53" s="71" t="s">
        <v>104</v>
      </c>
    </row>
    <row r="54" spans="1:14" ht="13.5" customHeight="1" x14ac:dyDescent="0.15">
      <c r="A54" s="135" t="s">
        <v>108</v>
      </c>
      <c r="B54" s="70">
        <f>180*1</f>
        <v>180</v>
      </c>
      <c r="C54" s="69">
        <f>180*2</f>
        <v>360</v>
      </c>
      <c r="D54" s="69">
        <f>180*3</f>
        <v>540</v>
      </c>
      <c r="E54" s="68">
        <f>180*4</f>
        <v>720</v>
      </c>
      <c r="F54" s="68">
        <f>180*5</f>
        <v>900</v>
      </c>
      <c r="G54" s="68">
        <f>180*6</f>
        <v>1080</v>
      </c>
      <c r="H54" s="67">
        <f>180*7</f>
        <v>1260</v>
      </c>
      <c r="I54" s="66">
        <v>1623</v>
      </c>
      <c r="J54" s="13">
        <v>1623</v>
      </c>
      <c r="K54" s="66">
        <v>1623</v>
      </c>
      <c r="L54" s="13">
        <v>1623</v>
      </c>
      <c r="M54" s="66">
        <v>1623</v>
      </c>
      <c r="N54" s="13">
        <v>1623</v>
      </c>
    </row>
    <row r="55" spans="1:14" ht="42.75" customHeight="1" thickBot="1" x14ac:dyDescent="0.2">
      <c r="A55" s="135"/>
      <c r="B55" s="65" t="s">
        <v>41</v>
      </c>
      <c r="C55" s="64" t="s">
        <v>40</v>
      </c>
      <c r="D55" s="64" t="s">
        <v>39</v>
      </c>
      <c r="E55" s="64" t="s">
        <v>38</v>
      </c>
      <c r="F55" s="64" t="s">
        <v>37</v>
      </c>
      <c r="G55" s="64" t="s">
        <v>36</v>
      </c>
      <c r="H55" s="63" t="s">
        <v>35</v>
      </c>
      <c r="I55" s="79" t="s">
        <v>107</v>
      </c>
      <c r="J55" s="71" t="s">
        <v>107</v>
      </c>
      <c r="K55" s="71" t="s">
        <v>107</v>
      </c>
      <c r="L55" s="71" t="s">
        <v>107</v>
      </c>
      <c r="M55" s="71" t="s">
        <v>107</v>
      </c>
      <c r="N55" s="71" t="s">
        <v>107</v>
      </c>
    </row>
  </sheetData>
  <mergeCells count="12">
    <mergeCell ref="A28:A29"/>
    <mergeCell ref="A7:A8"/>
    <mergeCell ref="A9:A10"/>
    <mergeCell ref="A16:A17"/>
    <mergeCell ref="A18:A19"/>
    <mergeCell ref="A26:A27"/>
    <mergeCell ref="A54:A55"/>
    <mergeCell ref="A34:A35"/>
    <mergeCell ref="A36:A37"/>
    <mergeCell ref="A44:A45"/>
    <mergeCell ref="A46:A47"/>
    <mergeCell ref="A52:A53"/>
  </mergeCells>
  <phoneticPr fontId="1"/>
  <pageMargins left="0.7" right="0.7" top="0.75" bottom="0.75" header="0.3" footer="0.3"/>
  <pageSetup paperSize="9" fitToHeight="0" orientation="landscape" r:id="rId1"/>
  <rowBreaks count="2" manualBreakCount="2">
    <brk id="21" max="16383" man="1"/>
    <brk id="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5"/>
  <sheetViews>
    <sheetView showGridLines="0" topLeftCell="A49" zoomScaleNormal="100" workbookViewId="0">
      <selection activeCell="C3" sqref="C3"/>
    </sheetView>
  </sheetViews>
  <sheetFormatPr defaultRowHeight="13.5" x14ac:dyDescent="0.15"/>
  <cols>
    <col min="1" max="1" width="11.375" customWidth="1"/>
    <col min="9" max="9" width="9" customWidth="1"/>
  </cols>
  <sheetData>
    <row r="1" spans="1:14" ht="14.25" x14ac:dyDescent="0.15">
      <c r="A1" s="82" t="s">
        <v>133</v>
      </c>
      <c r="L1" s="78"/>
    </row>
    <row r="3" spans="1:14" x14ac:dyDescent="0.15">
      <c r="A3" t="s">
        <v>56</v>
      </c>
      <c r="B3" s="11"/>
      <c r="C3" s="11"/>
    </row>
    <row r="4" spans="1:14" x14ac:dyDescent="0.15">
      <c r="A4" s="11"/>
      <c r="B4" s="11"/>
      <c r="C4" s="11"/>
    </row>
    <row r="5" spans="1:14" x14ac:dyDescent="0.15">
      <c r="A5" t="s">
        <v>14</v>
      </c>
      <c r="B5" s="11"/>
      <c r="C5" s="11"/>
    </row>
    <row r="6" spans="1:14" ht="42.75" customHeight="1" thickBot="1" x14ac:dyDescent="0.2">
      <c r="A6" s="76" t="s">
        <v>43</v>
      </c>
      <c r="B6" s="16" t="s">
        <v>0</v>
      </c>
      <c r="C6" s="16" t="s">
        <v>1</v>
      </c>
      <c r="D6" s="16" t="s">
        <v>2</v>
      </c>
      <c r="E6" s="12" t="s">
        <v>3</v>
      </c>
      <c r="F6" s="12" t="s">
        <v>4</v>
      </c>
      <c r="G6" s="12" t="s">
        <v>5</v>
      </c>
      <c r="H6" s="12" t="s">
        <v>6</v>
      </c>
      <c r="I6" s="12" t="s">
        <v>7</v>
      </c>
      <c r="J6" s="12" t="s">
        <v>8</v>
      </c>
      <c r="K6" s="12" t="s">
        <v>9</v>
      </c>
      <c r="L6" s="12" t="s">
        <v>10</v>
      </c>
      <c r="M6" s="12" t="s">
        <v>11</v>
      </c>
      <c r="N6" s="12" t="s">
        <v>12</v>
      </c>
    </row>
    <row r="7" spans="1:14" x14ac:dyDescent="0.15">
      <c r="A7" s="135" t="s">
        <v>91</v>
      </c>
      <c r="B7" s="75">
        <f>266*1</f>
        <v>266</v>
      </c>
      <c r="C7" s="68">
        <f>266*2</f>
        <v>532</v>
      </c>
      <c r="D7" s="67">
        <f>266*3</f>
        <v>798</v>
      </c>
      <c r="E7" s="66">
        <v>1159</v>
      </c>
      <c r="F7" s="13">
        <v>1159</v>
      </c>
      <c r="G7" s="66">
        <v>1159</v>
      </c>
      <c r="H7" s="13">
        <v>1159</v>
      </c>
      <c r="I7" s="66">
        <v>1159</v>
      </c>
      <c r="J7" s="13">
        <v>1159</v>
      </c>
      <c r="K7" s="66">
        <v>1159</v>
      </c>
      <c r="L7" s="13">
        <v>1159</v>
      </c>
      <c r="M7" s="66">
        <v>1159</v>
      </c>
      <c r="N7" s="13">
        <v>1159</v>
      </c>
    </row>
    <row r="8" spans="1:14" ht="42.75" customHeight="1" thickBot="1" x14ac:dyDescent="0.2">
      <c r="A8" s="135"/>
      <c r="B8" s="74" t="s">
        <v>49</v>
      </c>
      <c r="C8" s="73" t="s">
        <v>48</v>
      </c>
      <c r="D8" s="72" t="s">
        <v>47</v>
      </c>
      <c r="E8" s="14" t="s">
        <v>90</v>
      </c>
      <c r="F8" s="15" t="s">
        <v>89</v>
      </c>
      <c r="G8" s="15" t="s">
        <v>89</v>
      </c>
      <c r="H8" s="15" t="s">
        <v>89</v>
      </c>
      <c r="I8" s="71" t="s">
        <v>89</v>
      </c>
      <c r="J8" s="71" t="s">
        <v>89</v>
      </c>
      <c r="K8" s="71" t="s">
        <v>89</v>
      </c>
      <c r="L8" s="71" t="s">
        <v>89</v>
      </c>
      <c r="M8" s="71" t="s">
        <v>89</v>
      </c>
      <c r="N8" s="71" t="s">
        <v>89</v>
      </c>
    </row>
    <row r="9" spans="1:14" x14ac:dyDescent="0.15">
      <c r="A9" s="135" t="s">
        <v>100</v>
      </c>
      <c r="B9" s="70">
        <f>274*1</f>
        <v>274</v>
      </c>
      <c r="C9" s="69">
        <f>274*2</f>
        <v>548</v>
      </c>
      <c r="D9" s="69">
        <f>274*3</f>
        <v>822</v>
      </c>
      <c r="E9" s="68">
        <f>274*4</f>
        <v>1096</v>
      </c>
      <c r="F9" s="68">
        <f>274*5</f>
        <v>1370</v>
      </c>
      <c r="G9" s="68">
        <f>274*6</f>
        <v>1644</v>
      </c>
      <c r="H9" s="67">
        <f>274*7</f>
        <v>1918</v>
      </c>
      <c r="I9" s="66">
        <v>2375</v>
      </c>
      <c r="J9" s="13">
        <v>2375</v>
      </c>
      <c r="K9" s="66">
        <v>2375</v>
      </c>
      <c r="L9" s="13">
        <v>2375</v>
      </c>
      <c r="M9" s="66">
        <v>2375</v>
      </c>
      <c r="N9" s="13">
        <v>2375</v>
      </c>
    </row>
    <row r="10" spans="1:14" ht="42.75" customHeight="1" thickBot="1" x14ac:dyDescent="0.2">
      <c r="A10" s="135"/>
      <c r="B10" s="77" t="s">
        <v>92</v>
      </c>
      <c r="C10" s="64" t="s">
        <v>93</v>
      </c>
      <c r="D10" s="64" t="s">
        <v>94</v>
      </c>
      <c r="E10" s="64" t="s">
        <v>95</v>
      </c>
      <c r="F10" s="64" t="s">
        <v>96</v>
      </c>
      <c r="G10" s="64" t="s">
        <v>97</v>
      </c>
      <c r="H10" s="63" t="s">
        <v>98</v>
      </c>
      <c r="I10" s="79" t="s">
        <v>99</v>
      </c>
      <c r="J10" s="71" t="s">
        <v>99</v>
      </c>
      <c r="K10" s="71" t="s">
        <v>99</v>
      </c>
      <c r="L10" s="71" t="s">
        <v>99</v>
      </c>
      <c r="M10" s="71" t="s">
        <v>99</v>
      </c>
      <c r="N10" s="71" t="s">
        <v>99</v>
      </c>
    </row>
    <row r="14" spans="1:14" x14ac:dyDescent="0.15">
      <c r="A14" t="s">
        <v>50</v>
      </c>
      <c r="B14" s="11"/>
      <c r="C14" s="11"/>
    </row>
    <row r="15" spans="1:14" ht="42.75" customHeight="1" thickBot="1" x14ac:dyDescent="0.2">
      <c r="A15" s="76" t="s">
        <v>43</v>
      </c>
      <c r="B15" s="16" t="s">
        <v>0</v>
      </c>
      <c r="C15" s="16" t="s">
        <v>1</v>
      </c>
      <c r="D15" s="16" t="s">
        <v>2</v>
      </c>
      <c r="E15" s="12" t="s">
        <v>3</v>
      </c>
      <c r="F15" s="12" t="s">
        <v>4</v>
      </c>
      <c r="G15" s="12" t="s">
        <v>5</v>
      </c>
      <c r="H15" s="12" t="s">
        <v>6</v>
      </c>
      <c r="I15" s="12" t="s">
        <v>7</v>
      </c>
      <c r="J15" s="12" t="s">
        <v>8</v>
      </c>
      <c r="K15" s="12" t="s">
        <v>9</v>
      </c>
      <c r="L15" s="12" t="s">
        <v>10</v>
      </c>
      <c r="M15" s="12" t="s">
        <v>11</v>
      </c>
      <c r="N15" s="12" t="s">
        <v>12</v>
      </c>
    </row>
    <row r="16" spans="1:14" x14ac:dyDescent="0.15">
      <c r="A16" s="135" t="s">
        <v>106</v>
      </c>
      <c r="B16" s="75">
        <f>172*1</f>
        <v>172</v>
      </c>
      <c r="C16" s="68">
        <f>172*2</f>
        <v>344</v>
      </c>
      <c r="D16" s="67">
        <f>172*3</f>
        <v>516</v>
      </c>
      <c r="E16" s="66">
        <v>783</v>
      </c>
      <c r="F16" s="13">
        <v>783</v>
      </c>
      <c r="G16" s="66">
        <v>783</v>
      </c>
      <c r="H16" s="13">
        <v>783</v>
      </c>
      <c r="I16" s="66">
        <v>783</v>
      </c>
      <c r="J16" s="13">
        <v>783</v>
      </c>
      <c r="K16" s="66">
        <v>783</v>
      </c>
      <c r="L16" s="13">
        <v>783</v>
      </c>
      <c r="M16" s="66">
        <v>783</v>
      </c>
      <c r="N16" s="13">
        <v>783</v>
      </c>
    </row>
    <row r="17" spans="1:14" ht="42.75" customHeight="1" thickBot="1" x14ac:dyDescent="0.2">
      <c r="A17" s="135"/>
      <c r="B17" s="74" t="s">
        <v>101</v>
      </c>
      <c r="C17" s="73" t="s">
        <v>102</v>
      </c>
      <c r="D17" s="72" t="s">
        <v>103</v>
      </c>
      <c r="E17" s="14" t="s">
        <v>105</v>
      </c>
      <c r="F17" s="15" t="s">
        <v>104</v>
      </c>
      <c r="G17" s="15" t="s">
        <v>104</v>
      </c>
      <c r="H17" s="15" t="s">
        <v>104</v>
      </c>
      <c r="I17" s="71" t="s">
        <v>104</v>
      </c>
      <c r="J17" s="71" t="s">
        <v>104</v>
      </c>
      <c r="K17" s="71" t="s">
        <v>104</v>
      </c>
      <c r="L17" s="71" t="s">
        <v>104</v>
      </c>
      <c r="M17" s="71" t="s">
        <v>104</v>
      </c>
      <c r="N17" s="71" t="s">
        <v>104</v>
      </c>
    </row>
    <row r="18" spans="1:14" x14ac:dyDescent="0.15">
      <c r="A18" s="135" t="s">
        <v>108</v>
      </c>
      <c r="B18" s="70">
        <f>180*1</f>
        <v>180</v>
      </c>
      <c r="C18" s="69">
        <f>180*2</f>
        <v>360</v>
      </c>
      <c r="D18" s="69">
        <f>180*3</f>
        <v>540</v>
      </c>
      <c r="E18" s="68">
        <f>180*4</f>
        <v>720</v>
      </c>
      <c r="F18" s="68">
        <f>180*5</f>
        <v>900</v>
      </c>
      <c r="G18" s="68">
        <f>180*6</f>
        <v>1080</v>
      </c>
      <c r="H18" s="67">
        <f>180*7</f>
        <v>1260</v>
      </c>
      <c r="I18" s="66">
        <v>1623</v>
      </c>
      <c r="J18" s="13">
        <v>1623</v>
      </c>
      <c r="K18" s="66">
        <v>1623</v>
      </c>
      <c r="L18" s="13">
        <v>1623</v>
      </c>
      <c r="M18" s="66">
        <v>1623</v>
      </c>
      <c r="N18" s="13">
        <v>1623</v>
      </c>
    </row>
    <row r="19" spans="1:14" ht="42.75" customHeight="1" thickBot="1" x14ac:dyDescent="0.2">
      <c r="A19" s="135"/>
      <c r="B19" s="77" t="s">
        <v>41</v>
      </c>
      <c r="C19" s="64" t="s">
        <v>40</v>
      </c>
      <c r="D19" s="64" t="s">
        <v>39</v>
      </c>
      <c r="E19" s="64" t="s">
        <v>38</v>
      </c>
      <c r="F19" s="64" t="s">
        <v>37</v>
      </c>
      <c r="G19" s="64" t="s">
        <v>36</v>
      </c>
      <c r="H19" s="63" t="s">
        <v>35</v>
      </c>
      <c r="I19" s="79" t="s">
        <v>107</v>
      </c>
      <c r="J19" s="71" t="s">
        <v>107</v>
      </c>
      <c r="K19" s="71" t="s">
        <v>107</v>
      </c>
      <c r="L19" s="71" t="s">
        <v>107</v>
      </c>
      <c r="M19" s="71" t="s">
        <v>107</v>
      </c>
      <c r="N19" s="71" t="s">
        <v>107</v>
      </c>
    </row>
    <row r="23" spans="1:14" x14ac:dyDescent="0.15">
      <c r="A23" t="s">
        <v>16</v>
      </c>
    </row>
    <row r="24" spans="1:14" x14ac:dyDescent="0.15">
      <c r="A24" t="s">
        <v>17</v>
      </c>
      <c r="B24" s="11"/>
      <c r="C24" s="11"/>
    </row>
    <row r="25" spans="1:14" ht="42.75" customHeight="1" thickBot="1" x14ac:dyDescent="0.2">
      <c r="A25" s="76" t="s">
        <v>43</v>
      </c>
      <c r="B25" s="16" t="s">
        <v>0</v>
      </c>
      <c r="C25" s="16" t="s">
        <v>1</v>
      </c>
      <c r="D25" s="16" t="s">
        <v>2</v>
      </c>
      <c r="E25" s="12" t="s">
        <v>3</v>
      </c>
      <c r="F25" s="12" t="s">
        <v>4</v>
      </c>
      <c r="G25" s="12" t="s">
        <v>5</v>
      </c>
      <c r="H25" s="12" t="s">
        <v>6</v>
      </c>
      <c r="I25" s="12" t="s">
        <v>7</v>
      </c>
      <c r="J25" s="12" t="s">
        <v>8</v>
      </c>
      <c r="K25" s="12" t="s">
        <v>9</v>
      </c>
      <c r="L25" s="12" t="s">
        <v>10</v>
      </c>
      <c r="M25" s="12" t="s">
        <v>11</v>
      </c>
      <c r="N25" s="12" t="s">
        <v>12</v>
      </c>
    </row>
    <row r="26" spans="1:14" x14ac:dyDescent="0.15">
      <c r="A26" s="135" t="s">
        <v>111</v>
      </c>
      <c r="B26" s="75">
        <f>186*1</f>
        <v>186</v>
      </c>
      <c r="C26" s="68">
        <f>186*2</f>
        <v>372</v>
      </c>
      <c r="D26" s="67">
        <f>186*3</f>
        <v>558</v>
      </c>
      <c r="E26" s="66">
        <v>811</v>
      </c>
      <c r="F26" s="13">
        <v>811</v>
      </c>
      <c r="G26" s="66">
        <v>811</v>
      </c>
      <c r="H26" s="13">
        <v>811</v>
      </c>
      <c r="I26" s="66">
        <v>811</v>
      </c>
      <c r="J26" s="13">
        <v>811</v>
      </c>
      <c r="K26" s="66">
        <v>811</v>
      </c>
      <c r="L26" s="13">
        <v>811</v>
      </c>
      <c r="M26" s="66">
        <v>811</v>
      </c>
      <c r="N26" s="13">
        <v>811</v>
      </c>
    </row>
    <row r="27" spans="1:14" ht="42.75" customHeight="1" thickBot="1" x14ac:dyDescent="0.2">
      <c r="A27" s="135"/>
      <c r="B27" s="74" t="s">
        <v>46</v>
      </c>
      <c r="C27" s="73" t="s">
        <v>45</v>
      </c>
      <c r="D27" s="72" t="s">
        <v>44</v>
      </c>
      <c r="E27" s="14" t="s">
        <v>110</v>
      </c>
      <c r="F27" s="15" t="s">
        <v>109</v>
      </c>
      <c r="G27" s="15" t="s">
        <v>109</v>
      </c>
      <c r="H27" s="15" t="s">
        <v>109</v>
      </c>
      <c r="I27" s="71" t="s">
        <v>109</v>
      </c>
      <c r="J27" s="71" t="s">
        <v>109</v>
      </c>
      <c r="K27" s="71" t="s">
        <v>109</v>
      </c>
      <c r="L27" s="71" t="s">
        <v>109</v>
      </c>
      <c r="M27" s="71" t="s">
        <v>109</v>
      </c>
      <c r="N27" s="71" t="s">
        <v>109</v>
      </c>
    </row>
    <row r="28" spans="1:14" x14ac:dyDescent="0.15">
      <c r="A28" s="135" t="s">
        <v>120</v>
      </c>
      <c r="B28" s="70">
        <f>192*1</f>
        <v>192</v>
      </c>
      <c r="C28" s="69">
        <f>192*2</f>
        <v>384</v>
      </c>
      <c r="D28" s="69">
        <f>192*3</f>
        <v>576</v>
      </c>
      <c r="E28" s="68">
        <f>192*4</f>
        <v>768</v>
      </c>
      <c r="F28" s="68">
        <f>192*5</f>
        <v>960</v>
      </c>
      <c r="G28" s="68">
        <f>192*6</f>
        <v>1152</v>
      </c>
      <c r="H28" s="67">
        <f>192*7</f>
        <v>1344</v>
      </c>
      <c r="I28" s="66">
        <v>1663</v>
      </c>
      <c r="J28" s="13">
        <v>1663</v>
      </c>
      <c r="K28" s="66">
        <v>1663</v>
      </c>
      <c r="L28" s="13">
        <v>1663</v>
      </c>
      <c r="M28" s="66">
        <v>1663</v>
      </c>
      <c r="N28" s="13">
        <v>1663</v>
      </c>
    </row>
    <row r="29" spans="1:14" ht="42.75" customHeight="1" thickBot="1" x14ac:dyDescent="0.2">
      <c r="A29" s="135"/>
      <c r="B29" s="77" t="s">
        <v>112</v>
      </c>
      <c r="C29" s="64" t="s">
        <v>113</v>
      </c>
      <c r="D29" s="64" t="s">
        <v>114</v>
      </c>
      <c r="E29" s="64" t="s">
        <v>115</v>
      </c>
      <c r="F29" s="64" t="s">
        <v>116</v>
      </c>
      <c r="G29" s="64" t="s">
        <v>117</v>
      </c>
      <c r="H29" s="63" t="s">
        <v>118</v>
      </c>
      <c r="I29" s="79" t="s">
        <v>119</v>
      </c>
      <c r="J29" s="71" t="s">
        <v>119</v>
      </c>
      <c r="K29" s="71" t="s">
        <v>119</v>
      </c>
      <c r="L29" s="71" t="s">
        <v>119</v>
      </c>
      <c r="M29" s="71" t="s">
        <v>119</v>
      </c>
      <c r="N29" s="71" t="s">
        <v>119</v>
      </c>
    </row>
    <row r="32" spans="1:14" x14ac:dyDescent="0.15">
      <c r="A32" t="s">
        <v>18</v>
      </c>
      <c r="B32" s="11"/>
      <c r="C32" s="11"/>
    </row>
    <row r="33" spans="1:14" ht="42.75" customHeight="1" thickBot="1" x14ac:dyDescent="0.2">
      <c r="A33" s="76" t="s">
        <v>43</v>
      </c>
      <c r="B33" s="16" t="s">
        <v>0</v>
      </c>
      <c r="C33" s="16" t="s">
        <v>1</v>
      </c>
      <c r="D33" s="16" t="s">
        <v>2</v>
      </c>
      <c r="E33" s="12" t="s">
        <v>3</v>
      </c>
      <c r="F33" s="12" t="s">
        <v>4</v>
      </c>
      <c r="G33" s="12" t="s">
        <v>5</v>
      </c>
      <c r="H33" s="12" t="s">
        <v>6</v>
      </c>
      <c r="I33" s="12" t="s">
        <v>7</v>
      </c>
      <c r="J33" s="12" t="s">
        <v>8</v>
      </c>
      <c r="K33" s="12" t="s">
        <v>9</v>
      </c>
      <c r="L33" s="12" t="s">
        <v>10</v>
      </c>
      <c r="M33" s="12" t="s">
        <v>11</v>
      </c>
      <c r="N33" s="12" t="s">
        <v>12</v>
      </c>
    </row>
    <row r="34" spans="1:14" x14ac:dyDescent="0.15">
      <c r="A34" s="135" t="s">
        <v>123</v>
      </c>
      <c r="B34" s="75">
        <f>92*1</f>
        <v>92</v>
      </c>
      <c r="C34" s="68">
        <f>92*2</f>
        <v>184</v>
      </c>
      <c r="D34" s="67">
        <f>92*3</f>
        <v>276</v>
      </c>
      <c r="E34" s="66">
        <v>435</v>
      </c>
      <c r="F34" s="13">
        <v>435</v>
      </c>
      <c r="G34" s="66">
        <v>435</v>
      </c>
      <c r="H34" s="13">
        <v>435</v>
      </c>
      <c r="I34" s="66">
        <v>435</v>
      </c>
      <c r="J34" s="13">
        <v>435</v>
      </c>
      <c r="K34" s="66">
        <v>435</v>
      </c>
      <c r="L34" s="13">
        <v>435</v>
      </c>
      <c r="M34" s="66">
        <v>435</v>
      </c>
      <c r="N34" s="13">
        <v>435</v>
      </c>
    </row>
    <row r="35" spans="1:14" ht="42.75" customHeight="1" thickBot="1" x14ac:dyDescent="0.2">
      <c r="A35" s="135"/>
      <c r="B35" s="74" t="s">
        <v>54</v>
      </c>
      <c r="C35" s="73" t="s">
        <v>53</v>
      </c>
      <c r="D35" s="72" t="s">
        <v>52</v>
      </c>
      <c r="E35" s="14" t="s">
        <v>122</v>
      </c>
      <c r="F35" s="15" t="s">
        <v>121</v>
      </c>
      <c r="G35" s="15" t="s">
        <v>121</v>
      </c>
      <c r="H35" s="15" t="s">
        <v>121</v>
      </c>
      <c r="I35" s="71" t="s">
        <v>121</v>
      </c>
      <c r="J35" s="71" t="s">
        <v>121</v>
      </c>
      <c r="K35" s="71" t="s">
        <v>121</v>
      </c>
      <c r="L35" s="71" t="s">
        <v>121</v>
      </c>
      <c r="M35" s="71" t="s">
        <v>121</v>
      </c>
      <c r="N35" s="71" t="s">
        <v>121</v>
      </c>
    </row>
    <row r="36" spans="1:14" x14ac:dyDescent="0.15">
      <c r="A36" s="135" t="s">
        <v>132</v>
      </c>
      <c r="B36" s="70">
        <f>98*1</f>
        <v>98</v>
      </c>
      <c r="C36" s="69">
        <f>98*2</f>
        <v>196</v>
      </c>
      <c r="D36" s="69">
        <f>98*3</f>
        <v>294</v>
      </c>
      <c r="E36" s="68">
        <f>98*4</f>
        <v>392</v>
      </c>
      <c r="F36" s="68">
        <f>98*5</f>
        <v>490</v>
      </c>
      <c r="G36" s="68">
        <f>98*6</f>
        <v>588</v>
      </c>
      <c r="H36" s="67">
        <f>98*7</f>
        <v>686</v>
      </c>
      <c r="I36" s="66">
        <v>911</v>
      </c>
      <c r="J36" s="13">
        <v>911</v>
      </c>
      <c r="K36" s="66">
        <v>911</v>
      </c>
      <c r="L36" s="13">
        <v>911</v>
      </c>
      <c r="M36" s="66">
        <v>911</v>
      </c>
      <c r="N36" s="13">
        <v>911</v>
      </c>
    </row>
    <row r="37" spans="1:14" ht="42.75" customHeight="1" thickBot="1" x14ac:dyDescent="0.2">
      <c r="A37" s="135"/>
      <c r="B37" s="77" t="s">
        <v>124</v>
      </c>
      <c r="C37" s="64" t="s">
        <v>125</v>
      </c>
      <c r="D37" s="64" t="s">
        <v>126</v>
      </c>
      <c r="E37" s="64" t="s">
        <v>127</v>
      </c>
      <c r="F37" s="64" t="s">
        <v>128</v>
      </c>
      <c r="G37" s="64" t="s">
        <v>129</v>
      </c>
      <c r="H37" s="63" t="s">
        <v>130</v>
      </c>
      <c r="I37" s="79" t="s">
        <v>131</v>
      </c>
      <c r="J37" s="71" t="s">
        <v>131</v>
      </c>
      <c r="K37" s="71" t="s">
        <v>131</v>
      </c>
      <c r="L37" s="71" t="s">
        <v>131</v>
      </c>
      <c r="M37" s="71" t="s">
        <v>131</v>
      </c>
      <c r="N37" s="71" t="s">
        <v>131</v>
      </c>
    </row>
    <row r="41" spans="1:14" x14ac:dyDescent="0.15">
      <c r="A41" t="s">
        <v>20</v>
      </c>
    </row>
    <row r="42" spans="1:14" x14ac:dyDescent="0.15">
      <c r="A42" t="s">
        <v>19</v>
      </c>
      <c r="B42" s="11"/>
      <c r="C42" s="11"/>
    </row>
    <row r="43" spans="1:14" ht="42.75" thickBot="1" x14ac:dyDescent="0.2">
      <c r="A43" s="76" t="s">
        <v>43</v>
      </c>
      <c r="B43" s="51" t="s">
        <v>0</v>
      </c>
      <c r="C43" s="16" t="s">
        <v>1</v>
      </c>
      <c r="D43" s="16" t="s">
        <v>2</v>
      </c>
      <c r="E43" s="12" t="s">
        <v>3</v>
      </c>
      <c r="F43" s="12" t="s">
        <v>4</v>
      </c>
      <c r="G43" s="12" t="s">
        <v>5</v>
      </c>
      <c r="H43" s="12" t="s">
        <v>6</v>
      </c>
      <c r="I43" s="12" t="s">
        <v>7</v>
      </c>
      <c r="J43" s="12" t="s">
        <v>8</v>
      </c>
      <c r="K43" s="12" t="s">
        <v>9</v>
      </c>
      <c r="L43" s="12" t="s">
        <v>10</v>
      </c>
      <c r="M43" s="12" t="s">
        <v>11</v>
      </c>
      <c r="N43" s="12" t="s">
        <v>12</v>
      </c>
    </row>
    <row r="44" spans="1:14" ht="13.5" customHeight="1" x14ac:dyDescent="0.15">
      <c r="A44" s="135" t="s">
        <v>111</v>
      </c>
      <c r="B44" s="81">
        <f>186*1</f>
        <v>186</v>
      </c>
      <c r="C44" s="68">
        <f>186*2</f>
        <v>372</v>
      </c>
      <c r="D44" s="67">
        <f>186*3</f>
        <v>558</v>
      </c>
      <c r="E44" s="66">
        <v>811</v>
      </c>
      <c r="F44" s="13">
        <v>811</v>
      </c>
      <c r="G44" s="66">
        <v>811</v>
      </c>
      <c r="H44" s="13">
        <v>811</v>
      </c>
      <c r="I44" s="66">
        <v>811</v>
      </c>
      <c r="J44" s="13">
        <v>811</v>
      </c>
      <c r="K44" s="66">
        <v>811</v>
      </c>
      <c r="L44" s="13">
        <v>811</v>
      </c>
      <c r="M44" s="66">
        <v>811</v>
      </c>
      <c r="N44" s="13">
        <v>811</v>
      </c>
    </row>
    <row r="45" spans="1:14" ht="42.75" customHeight="1" thickBot="1" x14ac:dyDescent="0.2">
      <c r="A45" s="135"/>
      <c r="B45" s="74" t="s">
        <v>46</v>
      </c>
      <c r="C45" s="73" t="s">
        <v>45</v>
      </c>
      <c r="D45" s="72" t="s">
        <v>44</v>
      </c>
      <c r="E45" s="14" t="s">
        <v>110</v>
      </c>
      <c r="F45" s="15" t="s">
        <v>109</v>
      </c>
      <c r="G45" s="15" t="s">
        <v>109</v>
      </c>
      <c r="H45" s="15" t="s">
        <v>109</v>
      </c>
      <c r="I45" s="71" t="s">
        <v>109</v>
      </c>
      <c r="J45" s="71" t="s">
        <v>109</v>
      </c>
      <c r="K45" s="71" t="s">
        <v>109</v>
      </c>
      <c r="L45" s="71" t="s">
        <v>109</v>
      </c>
      <c r="M45" s="71" t="s">
        <v>109</v>
      </c>
      <c r="N45" s="71" t="s">
        <v>109</v>
      </c>
    </row>
    <row r="46" spans="1:14" ht="13.5" customHeight="1" x14ac:dyDescent="0.15">
      <c r="A46" s="135" t="s">
        <v>120</v>
      </c>
      <c r="B46" s="70">
        <f>192*1</f>
        <v>192</v>
      </c>
      <c r="C46" s="69">
        <f>192*2</f>
        <v>384</v>
      </c>
      <c r="D46" s="69">
        <f>192*3</f>
        <v>576</v>
      </c>
      <c r="E46" s="68">
        <f>192*4</f>
        <v>768</v>
      </c>
      <c r="F46" s="68">
        <f>192*5</f>
        <v>960</v>
      </c>
      <c r="G46" s="68">
        <f>192*6</f>
        <v>1152</v>
      </c>
      <c r="H46" s="67">
        <f>192*7</f>
        <v>1344</v>
      </c>
      <c r="I46" s="66">
        <v>1663</v>
      </c>
      <c r="J46" s="13">
        <v>1663</v>
      </c>
      <c r="K46" s="66">
        <v>1663</v>
      </c>
      <c r="L46" s="13">
        <v>1663</v>
      </c>
      <c r="M46" s="66">
        <v>1663</v>
      </c>
      <c r="N46" s="13">
        <v>1663</v>
      </c>
    </row>
    <row r="47" spans="1:14" ht="42.75" customHeight="1" thickBot="1" x14ac:dyDescent="0.2">
      <c r="A47" s="135"/>
      <c r="B47" s="65" t="s">
        <v>112</v>
      </c>
      <c r="C47" s="64" t="s">
        <v>113</v>
      </c>
      <c r="D47" s="64" t="s">
        <v>114</v>
      </c>
      <c r="E47" s="64" t="s">
        <v>115</v>
      </c>
      <c r="F47" s="64" t="s">
        <v>116</v>
      </c>
      <c r="G47" s="64" t="s">
        <v>117</v>
      </c>
      <c r="H47" s="63" t="s">
        <v>118</v>
      </c>
      <c r="I47" s="79" t="s">
        <v>119</v>
      </c>
      <c r="J47" s="71" t="s">
        <v>119</v>
      </c>
      <c r="K47" s="71" t="s">
        <v>119</v>
      </c>
      <c r="L47" s="71" t="s">
        <v>119</v>
      </c>
      <c r="M47" s="71" t="s">
        <v>119</v>
      </c>
      <c r="N47" s="71" t="s">
        <v>119</v>
      </c>
    </row>
    <row r="50" spans="1:14" x14ac:dyDescent="0.15">
      <c r="A50" t="s">
        <v>22</v>
      </c>
      <c r="B50" s="11"/>
      <c r="C50" s="11"/>
    </row>
    <row r="51" spans="1:14" ht="42.75" thickBot="1" x14ac:dyDescent="0.2">
      <c r="A51" s="76" t="s">
        <v>43</v>
      </c>
      <c r="B51" s="16" t="s">
        <v>0</v>
      </c>
      <c r="C51" s="16" t="s">
        <v>1</v>
      </c>
      <c r="D51" s="16" t="s">
        <v>2</v>
      </c>
      <c r="E51" s="12" t="s">
        <v>3</v>
      </c>
      <c r="F51" s="12" t="s">
        <v>4</v>
      </c>
      <c r="G51" s="12" t="s">
        <v>5</v>
      </c>
      <c r="H51" s="12" t="s">
        <v>6</v>
      </c>
      <c r="I51" s="12" t="s">
        <v>7</v>
      </c>
      <c r="J51" s="12" t="s">
        <v>8</v>
      </c>
      <c r="K51" s="12" t="s">
        <v>9</v>
      </c>
      <c r="L51" s="12" t="s">
        <v>10</v>
      </c>
      <c r="M51" s="12" t="s">
        <v>11</v>
      </c>
      <c r="N51" s="12" t="s">
        <v>12</v>
      </c>
    </row>
    <row r="52" spans="1:14" ht="13.5" customHeight="1" x14ac:dyDescent="0.15">
      <c r="A52" s="135" t="s">
        <v>123</v>
      </c>
      <c r="B52" s="75">
        <f>92*1</f>
        <v>92</v>
      </c>
      <c r="C52" s="68">
        <f>92*2</f>
        <v>184</v>
      </c>
      <c r="D52" s="67">
        <f>92*3</f>
        <v>276</v>
      </c>
      <c r="E52" s="66">
        <v>435</v>
      </c>
      <c r="F52" s="13">
        <v>435</v>
      </c>
      <c r="G52" s="66">
        <v>435</v>
      </c>
      <c r="H52" s="13">
        <v>435</v>
      </c>
      <c r="I52" s="66">
        <v>435</v>
      </c>
      <c r="J52" s="13">
        <v>435</v>
      </c>
      <c r="K52" s="66">
        <v>435</v>
      </c>
      <c r="L52" s="13">
        <v>435</v>
      </c>
      <c r="M52" s="66">
        <v>435</v>
      </c>
      <c r="N52" s="13">
        <v>435</v>
      </c>
    </row>
    <row r="53" spans="1:14" ht="42.75" customHeight="1" thickBot="1" x14ac:dyDescent="0.2">
      <c r="A53" s="135"/>
      <c r="B53" s="74" t="s">
        <v>54</v>
      </c>
      <c r="C53" s="73" t="s">
        <v>53</v>
      </c>
      <c r="D53" s="72" t="s">
        <v>52</v>
      </c>
      <c r="E53" s="14" t="s">
        <v>122</v>
      </c>
      <c r="F53" s="15" t="s">
        <v>121</v>
      </c>
      <c r="G53" s="15" t="s">
        <v>121</v>
      </c>
      <c r="H53" s="15" t="s">
        <v>121</v>
      </c>
      <c r="I53" s="71" t="s">
        <v>121</v>
      </c>
      <c r="J53" s="71" t="s">
        <v>121</v>
      </c>
      <c r="K53" s="71" t="s">
        <v>121</v>
      </c>
      <c r="L53" s="71" t="s">
        <v>121</v>
      </c>
      <c r="M53" s="71" t="s">
        <v>121</v>
      </c>
      <c r="N53" s="71" t="s">
        <v>121</v>
      </c>
    </row>
    <row r="54" spans="1:14" ht="13.5" customHeight="1" x14ac:dyDescent="0.15">
      <c r="A54" s="135" t="s">
        <v>132</v>
      </c>
      <c r="B54" s="70">
        <f>98*1</f>
        <v>98</v>
      </c>
      <c r="C54" s="69">
        <f>98*2</f>
        <v>196</v>
      </c>
      <c r="D54" s="69">
        <f>98*3</f>
        <v>294</v>
      </c>
      <c r="E54" s="68">
        <f>98*4</f>
        <v>392</v>
      </c>
      <c r="F54" s="68">
        <f>98*5</f>
        <v>490</v>
      </c>
      <c r="G54" s="68">
        <f>98*6</f>
        <v>588</v>
      </c>
      <c r="H54" s="67">
        <f>98*7</f>
        <v>686</v>
      </c>
      <c r="I54" s="66">
        <v>911</v>
      </c>
      <c r="J54" s="13">
        <v>911</v>
      </c>
      <c r="K54" s="66">
        <v>911</v>
      </c>
      <c r="L54" s="13">
        <v>911</v>
      </c>
      <c r="M54" s="66">
        <v>911</v>
      </c>
      <c r="N54" s="13">
        <v>911</v>
      </c>
    </row>
    <row r="55" spans="1:14" ht="42.75" customHeight="1" thickBot="1" x14ac:dyDescent="0.2">
      <c r="A55" s="135"/>
      <c r="B55" s="77" t="s">
        <v>124</v>
      </c>
      <c r="C55" s="64" t="s">
        <v>125</v>
      </c>
      <c r="D55" s="64" t="s">
        <v>126</v>
      </c>
      <c r="E55" s="64" t="s">
        <v>127</v>
      </c>
      <c r="F55" s="64" t="s">
        <v>128</v>
      </c>
      <c r="G55" s="64" t="s">
        <v>129</v>
      </c>
      <c r="H55" s="63" t="s">
        <v>130</v>
      </c>
      <c r="I55" s="79" t="s">
        <v>131</v>
      </c>
      <c r="J55" s="71" t="s">
        <v>131</v>
      </c>
      <c r="K55" s="71" t="s">
        <v>131</v>
      </c>
      <c r="L55" s="71" t="s">
        <v>131</v>
      </c>
      <c r="M55" s="71" t="s">
        <v>131</v>
      </c>
      <c r="N55" s="71" t="s">
        <v>131</v>
      </c>
    </row>
  </sheetData>
  <mergeCells count="12">
    <mergeCell ref="A46:A47"/>
    <mergeCell ref="A52:A53"/>
    <mergeCell ref="A54:A55"/>
    <mergeCell ref="A7:A8"/>
    <mergeCell ref="A9:A10"/>
    <mergeCell ref="A16:A17"/>
    <mergeCell ref="A18:A19"/>
    <mergeCell ref="A26:A27"/>
    <mergeCell ref="A28:A29"/>
    <mergeCell ref="A34:A35"/>
    <mergeCell ref="A36:A37"/>
    <mergeCell ref="A44:A45"/>
  </mergeCells>
  <phoneticPr fontId="1"/>
  <pageMargins left="0.7" right="0.7" top="0.75" bottom="0.75" header="0.3" footer="0.3"/>
  <pageSetup paperSize="9" fitToHeight="0" orientation="landscape" r:id="rId1"/>
  <rowBreaks count="2" manualBreakCount="2">
    <brk id="22" max="16383" man="1"/>
    <brk id="4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V83"/>
  <sheetViews>
    <sheetView showGridLines="0" view="pageBreakPreview" topLeftCell="A61" zoomScaleNormal="100" zoomScaleSheetLayoutView="100" workbookViewId="0">
      <selection activeCell="A2" sqref="A2:Q83"/>
    </sheetView>
  </sheetViews>
  <sheetFormatPr defaultRowHeight="13.5" x14ac:dyDescent="0.15"/>
  <sheetData>
    <row r="2" spans="2:22" ht="14.25" x14ac:dyDescent="0.15">
      <c r="B2" s="83" t="s">
        <v>133</v>
      </c>
      <c r="C2" s="11"/>
      <c r="D2" s="11"/>
      <c r="E2" s="11"/>
    </row>
    <row r="3" spans="2:22" ht="14.25" x14ac:dyDescent="0.15">
      <c r="B3" s="83"/>
      <c r="C3" s="11"/>
      <c r="D3" s="11"/>
      <c r="E3" s="11"/>
    </row>
    <row r="4" spans="2:22" ht="14.25" x14ac:dyDescent="0.15">
      <c r="B4" s="83" t="s">
        <v>135</v>
      </c>
      <c r="C4" s="11"/>
      <c r="D4" s="11"/>
      <c r="E4" s="11"/>
    </row>
    <row r="5" spans="2:22" x14ac:dyDescent="0.15">
      <c r="B5" s="11"/>
      <c r="C5" s="11"/>
      <c r="D5" s="11"/>
    </row>
    <row r="6" spans="2:22" x14ac:dyDescent="0.15">
      <c r="B6" t="s">
        <v>14</v>
      </c>
      <c r="C6" s="11"/>
      <c r="D6" s="11"/>
    </row>
    <row r="7" spans="2:22" ht="54" customHeight="1" thickBot="1" x14ac:dyDescent="0.2">
      <c r="B7" s="25" t="s">
        <v>24</v>
      </c>
      <c r="C7" s="16" t="s">
        <v>0</v>
      </c>
      <c r="D7" s="16" t="s">
        <v>1</v>
      </c>
      <c r="E7" s="16" t="s">
        <v>2</v>
      </c>
      <c r="F7" s="16" t="s">
        <v>3</v>
      </c>
      <c r="G7" s="16" t="s">
        <v>4</v>
      </c>
      <c r="H7" s="12" t="s">
        <v>5</v>
      </c>
      <c r="I7" s="12" t="s">
        <v>6</v>
      </c>
      <c r="J7" s="12" t="s">
        <v>7</v>
      </c>
      <c r="K7" s="12" t="s">
        <v>8</v>
      </c>
      <c r="L7" s="12" t="s">
        <v>9</v>
      </c>
      <c r="M7" s="12" t="s">
        <v>10</v>
      </c>
      <c r="N7" s="12" t="s">
        <v>11</v>
      </c>
      <c r="O7" s="12" t="s">
        <v>12</v>
      </c>
      <c r="P7" s="12" t="s">
        <v>13</v>
      </c>
    </row>
    <row r="8" spans="2:22" ht="15" customHeight="1" x14ac:dyDescent="0.15">
      <c r="B8" s="143" t="s">
        <v>145</v>
      </c>
      <c r="C8" s="29">
        <v>252</v>
      </c>
      <c r="D8" s="30">
        <f>252*2</f>
        <v>504</v>
      </c>
      <c r="E8" s="30">
        <f>252*3</f>
        <v>756</v>
      </c>
      <c r="F8" s="31">
        <f>252*4</f>
        <v>1008</v>
      </c>
      <c r="G8" s="84">
        <v>1172</v>
      </c>
      <c r="H8" s="85">
        <v>1172</v>
      </c>
      <c r="I8" s="89">
        <v>1172</v>
      </c>
      <c r="J8" s="85">
        <v>1172</v>
      </c>
      <c r="K8" s="89">
        <v>1172</v>
      </c>
      <c r="L8" s="85">
        <v>1172</v>
      </c>
      <c r="M8" s="89">
        <v>1172</v>
      </c>
      <c r="N8" s="85">
        <v>1172</v>
      </c>
      <c r="O8" s="89">
        <v>1172</v>
      </c>
      <c r="P8" s="86">
        <v>1172</v>
      </c>
    </row>
    <row r="9" spans="2:22" ht="42.75" customHeight="1" thickBot="1" x14ac:dyDescent="0.2">
      <c r="B9" s="144"/>
      <c r="C9" s="32" t="s">
        <v>136</v>
      </c>
      <c r="D9" s="33" t="s">
        <v>137</v>
      </c>
      <c r="E9" s="33" t="s">
        <v>138</v>
      </c>
      <c r="F9" s="34" t="s">
        <v>139</v>
      </c>
      <c r="G9" s="87" t="s">
        <v>57</v>
      </c>
      <c r="H9" s="88" t="s">
        <v>57</v>
      </c>
      <c r="I9" s="88" t="s">
        <v>57</v>
      </c>
      <c r="J9" s="88" t="s">
        <v>57</v>
      </c>
      <c r="K9" s="88" t="s">
        <v>57</v>
      </c>
      <c r="L9" s="90" t="s">
        <v>57</v>
      </c>
      <c r="M9" s="90" t="s">
        <v>57</v>
      </c>
      <c r="N9" s="90" t="s">
        <v>57</v>
      </c>
      <c r="O9" s="90" t="s">
        <v>57</v>
      </c>
      <c r="P9" s="91" t="s">
        <v>57</v>
      </c>
    </row>
    <row r="10" spans="2:22" ht="15" customHeight="1" x14ac:dyDescent="0.15">
      <c r="B10" s="144" t="s">
        <v>146</v>
      </c>
      <c r="C10" s="29">
        <f>252*1</f>
        <v>252</v>
      </c>
      <c r="D10" s="30">
        <f>252*2</f>
        <v>504</v>
      </c>
      <c r="E10" s="30">
        <f>252*3</f>
        <v>756</v>
      </c>
      <c r="F10" s="30">
        <f>252*4</f>
        <v>1008</v>
      </c>
      <c r="G10" s="29">
        <f>252*5</f>
        <v>1260</v>
      </c>
      <c r="H10" s="35">
        <f>252*6</f>
        <v>1512</v>
      </c>
      <c r="I10" s="35">
        <f>252*7</f>
        <v>1764</v>
      </c>
      <c r="J10" s="36">
        <f>252*8</f>
        <v>2016</v>
      </c>
      <c r="K10" s="35">
        <f>252*9</f>
        <v>2268</v>
      </c>
      <c r="L10" s="92">
        <v>2342</v>
      </c>
      <c r="M10" s="93">
        <v>2342</v>
      </c>
      <c r="N10" s="95">
        <v>2342</v>
      </c>
      <c r="O10" s="93">
        <v>2342</v>
      </c>
      <c r="P10" s="96">
        <v>2342</v>
      </c>
    </row>
    <row r="11" spans="2:22" ht="42.75" customHeight="1" thickBot="1" x14ac:dyDescent="0.2">
      <c r="B11" s="144"/>
      <c r="C11" s="32" t="s">
        <v>136</v>
      </c>
      <c r="D11" s="33" t="s">
        <v>137</v>
      </c>
      <c r="E11" s="33" t="s">
        <v>138</v>
      </c>
      <c r="F11" s="33" t="s">
        <v>139</v>
      </c>
      <c r="G11" s="33" t="s">
        <v>140</v>
      </c>
      <c r="H11" s="33" t="s">
        <v>141</v>
      </c>
      <c r="I11" s="33" t="s">
        <v>142</v>
      </c>
      <c r="J11" s="33" t="s">
        <v>143</v>
      </c>
      <c r="K11" s="33" t="s">
        <v>144</v>
      </c>
      <c r="L11" s="87" t="s">
        <v>58</v>
      </c>
      <c r="M11" s="88" t="s">
        <v>58</v>
      </c>
      <c r="N11" s="88" t="s">
        <v>58</v>
      </c>
      <c r="O11" s="88" t="s">
        <v>58</v>
      </c>
      <c r="P11" s="91" t="s">
        <v>58</v>
      </c>
    </row>
    <row r="12" spans="2:22" ht="15" customHeight="1" x14ac:dyDescent="0.15">
      <c r="B12" s="143" t="s">
        <v>205</v>
      </c>
      <c r="C12" s="29">
        <f>252*1</f>
        <v>252</v>
      </c>
      <c r="D12" s="30">
        <f>252*2</f>
        <v>504</v>
      </c>
      <c r="E12" s="30">
        <f>252*3</f>
        <v>756</v>
      </c>
      <c r="F12" s="30">
        <f>252*4</f>
        <v>1008</v>
      </c>
      <c r="G12" s="29">
        <f>252*5</f>
        <v>1260</v>
      </c>
      <c r="H12" s="30">
        <f>252*6</f>
        <v>1512</v>
      </c>
      <c r="I12" s="30">
        <f>252*7</f>
        <v>1764</v>
      </c>
      <c r="J12" s="38">
        <f>252*8</f>
        <v>2016</v>
      </c>
      <c r="K12" s="29">
        <f>252*9</f>
        <v>2268</v>
      </c>
      <c r="L12" s="30">
        <f>252*10</f>
        <v>2520</v>
      </c>
      <c r="M12" s="35">
        <f>252*11</f>
        <v>2772</v>
      </c>
      <c r="N12" s="38">
        <f>252*12</f>
        <v>3024</v>
      </c>
      <c r="O12" s="39">
        <f>252*13</f>
        <v>3276</v>
      </c>
      <c r="P12" s="94">
        <v>3506</v>
      </c>
    </row>
    <row r="13" spans="2:22" ht="42.75" customHeight="1" thickBot="1" x14ac:dyDescent="0.2">
      <c r="B13" s="145"/>
      <c r="C13" s="40" t="s">
        <v>136</v>
      </c>
      <c r="D13" s="41" t="s">
        <v>137</v>
      </c>
      <c r="E13" s="41" t="s">
        <v>138</v>
      </c>
      <c r="F13" s="41" t="s">
        <v>139</v>
      </c>
      <c r="G13" s="41" t="s">
        <v>140</v>
      </c>
      <c r="H13" s="41" t="s">
        <v>141</v>
      </c>
      <c r="I13" s="41" t="s">
        <v>142</v>
      </c>
      <c r="J13" s="41" t="s">
        <v>143</v>
      </c>
      <c r="K13" s="42" t="s">
        <v>144</v>
      </c>
      <c r="L13" s="41" t="s">
        <v>147</v>
      </c>
      <c r="M13" s="41" t="s">
        <v>148</v>
      </c>
      <c r="N13" s="43" t="s">
        <v>149</v>
      </c>
      <c r="O13" s="44" t="s">
        <v>150</v>
      </c>
      <c r="P13" s="37" t="s">
        <v>204</v>
      </c>
    </row>
    <row r="14" spans="2:22" x14ac:dyDescent="0.15">
      <c r="B14" s="26" t="s">
        <v>23</v>
      </c>
      <c r="O14" s="10"/>
    </row>
    <row r="16" spans="2:22" x14ac:dyDescent="0.15">
      <c r="V16" t="s">
        <v>33</v>
      </c>
    </row>
    <row r="17" spans="2:16" x14ac:dyDescent="0.15">
      <c r="B17" t="s">
        <v>15</v>
      </c>
    </row>
    <row r="18" spans="2:16" ht="54" customHeight="1" thickBot="1" x14ac:dyDescent="0.2">
      <c r="B18" s="25" t="s">
        <v>24</v>
      </c>
      <c r="C18" s="16" t="s">
        <v>0</v>
      </c>
      <c r="D18" s="16" t="s">
        <v>1</v>
      </c>
      <c r="E18" s="16" t="s">
        <v>2</v>
      </c>
      <c r="F18" s="16" t="s">
        <v>3</v>
      </c>
      <c r="G18" s="16" t="s">
        <v>4</v>
      </c>
      <c r="H18" s="12" t="s">
        <v>5</v>
      </c>
      <c r="I18" s="12" t="s">
        <v>6</v>
      </c>
      <c r="J18" s="12" t="s">
        <v>7</v>
      </c>
      <c r="K18" s="12" t="s">
        <v>8</v>
      </c>
      <c r="L18" s="12" t="s">
        <v>9</v>
      </c>
      <c r="M18" s="12" t="s">
        <v>10</v>
      </c>
      <c r="N18" s="12" t="s">
        <v>11</v>
      </c>
      <c r="O18" s="12" t="s">
        <v>12</v>
      </c>
      <c r="P18" s="12" t="s">
        <v>13</v>
      </c>
    </row>
    <row r="19" spans="2:16" ht="15" customHeight="1" x14ac:dyDescent="0.15">
      <c r="B19" s="143" t="s">
        <v>153</v>
      </c>
      <c r="C19" s="45">
        <f>227*1</f>
        <v>227</v>
      </c>
      <c r="D19" s="30">
        <f>227*2</f>
        <v>454</v>
      </c>
      <c r="E19" s="30">
        <f>227*3</f>
        <v>681</v>
      </c>
      <c r="F19" s="30">
        <f>227*4</f>
        <v>908</v>
      </c>
      <c r="G19" s="84">
        <v>1055</v>
      </c>
      <c r="H19" s="97">
        <v>1055</v>
      </c>
      <c r="I19" s="85">
        <v>1055</v>
      </c>
      <c r="J19" s="85">
        <v>1055</v>
      </c>
      <c r="K19" s="89">
        <v>1055</v>
      </c>
      <c r="L19" s="97">
        <v>1055</v>
      </c>
      <c r="M19" s="85">
        <v>1055</v>
      </c>
      <c r="N19" s="85">
        <v>1055</v>
      </c>
      <c r="O19" s="89">
        <v>1055</v>
      </c>
      <c r="P19" s="86">
        <v>1055</v>
      </c>
    </row>
    <row r="20" spans="2:16" ht="42.75" customHeight="1" thickBot="1" x14ac:dyDescent="0.2">
      <c r="B20" s="144"/>
      <c r="C20" s="46" t="s">
        <v>191</v>
      </c>
      <c r="D20" s="33" t="s">
        <v>192</v>
      </c>
      <c r="E20" s="33" t="s">
        <v>193</v>
      </c>
      <c r="F20" s="33" t="s">
        <v>194</v>
      </c>
      <c r="G20" s="87" t="s">
        <v>151</v>
      </c>
      <c r="H20" s="88" t="s">
        <v>151</v>
      </c>
      <c r="I20" s="88" t="s">
        <v>151</v>
      </c>
      <c r="J20" s="88" t="s">
        <v>151</v>
      </c>
      <c r="K20" s="88" t="s">
        <v>151</v>
      </c>
      <c r="L20" s="90" t="s">
        <v>151</v>
      </c>
      <c r="M20" s="90" t="s">
        <v>151</v>
      </c>
      <c r="N20" s="90" t="s">
        <v>151</v>
      </c>
      <c r="O20" s="90" t="s">
        <v>151</v>
      </c>
      <c r="P20" s="91" t="s">
        <v>151</v>
      </c>
    </row>
    <row r="21" spans="2:16" ht="15" customHeight="1" x14ac:dyDescent="0.15">
      <c r="B21" s="144" t="s">
        <v>154</v>
      </c>
      <c r="C21" s="47">
        <f>227*1</f>
        <v>227</v>
      </c>
      <c r="D21" s="30">
        <f>227*2</f>
        <v>454</v>
      </c>
      <c r="E21" s="30">
        <f>227*3</f>
        <v>681</v>
      </c>
      <c r="F21" s="30">
        <f>227*4</f>
        <v>908</v>
      </c>
      <c r="G21" s="48">
        <f>227*5</f>
        <v>1135</v>
      </c>
      <c r="H21" s="29">
        <f>227*6</f>
        <v>1362</v>
      </c>
      <c r="I21" s="30">
        <f>227*7</f>
        <v>1589</v>
      </c>
      <c r="J21" s="38">
        <f>227*8</f>
        <v>1816</v>
      </c>
      <c r="K21" s="30">
        <f>227*9</f>
        <v>2043</v>
      </c>
      <c r="L21" s="92">
        <v>2108</v>
      </c>
      <c r="M21" s="98">
        <v>2108</v>
      </c>
      <c r="N21" s="93">
        <v>2108</v>
      </c>
      <c r="O21" s="93">
        <v>2108</v>
      </c>
      <c r="P21" s="96">
        <v>2108</v>
      </c>
    </row>
    <row r="22" spans="2:16" ht="42.75" customHeight="1" thickBot="1" x14ac:dyDescent="0.2">
      <c r="B22" s="144"/>
      <c r="C22" s="49" t="s">
        <v>191</v>
      </c>
      <c r="D22" s="33" t="s">
        <v>192</v>
      </c>
      <c r="E22" s="33" t="s">
        <v>193</v>
      </c>
      <c r="F22" s="33" t="s">
        <v>194</v>
      </c>
      <c r="G22" s="33" t="s">
        <v>195</v>
      </c>
      <c r="H22" s="32" t="s">
        <v>196</v>
      </c>
      <c r="I22" s="33" t="s">
        <v>197</v>
      </c>
      <c r="J22" s="33" t="s">
        <v>198</v>
      </c>
      <c r="K22" s="32" t="s">
        <v>199</v>
      </c>
      <c r="L22" s="87" t="s">
        <v>62</v>
      </c>
      <c r="M22" s="88" t="s">
        <v>62</v>
      </c>
      <c r="N22" s="88" t="s">
        <v>62</v>
      </c>
      <c r="O22" s="88" t="s">
        <v>62</v>
      </c>
      <c r="P22" s="91" t="s">
        <v>62</v>
      </c>
    </row>
    <row r="23" spans="2:16" ht="15" customHeight="1" x14ac:dyDescent="0.15">
      <c r="B23" s="143" t="s">
        <v>155</v>
      </c>
      <c r="C23" s="50">
        <f>227*1</f>
        <v>227</v>
      </c>
      <c r="D23" s="30">
        <f>227*2</f>
        <v>454</v>
      </c>
      <c r="E23" s="30">
        <f>227*3</f>
        <v>681</v>
      </c>
      <c r="F23" s="30">
        <f>227*4</f>
        <v>908</v>
      </c>
      <c r="G23" s="30">
        <f>227*5</f>
        <v>1135</v>
      </c>
      <c r="H23" s="29">
        <f>227*6</f>
        <v>1362</v>
      </c>
      <c r="I23" s="30">
        <f>227*7</f>
        <v>1589</v>
      </c>
      <c r="J23" s="30">
        <f>227*8</f>
        <v>1816</v>
      </c>
      <c r="K23" s="29">
        <f>227*9</f>
        <v>2043</v>
      </c>
      <c r="L23" s="30">
        <f>227*10</f>
        <v>2270</v>
      </c>
      <c r="M23" s="35">
        <f>227*11</f>
        <v>2497</v>
      </c>
      <c r="N23" s="35">
        <f>227*12</f>
        <v>2724</v>
      </c>
      <c r="O23" s="38">
        <f>227*13</f>
        <v>2951</v>
      </c>
      <c r="P23" s="94">
        <f>+P12*0.9</f>
        <v>3155.4</v>
      </c>
    </row>
    <row r="24" spans="2:16" ht="42.75" customHeight="1" thickBot="1" x14ac:dyDescent="0.2">
      <c r="B24" s="145"/>
      <c r="C24" s="40" t="s">
        <v>191</v>
      </c>
      <c r="D24" s="41" t="s">
        <v>192</v>
      </c>
      <c r="E24" s="41" t="s">
        <v>193</v>
      </c>
      <c r="F24" s="41" t="s">
        <v>194</v>
      </c>
      <c r="G24" s="41" t="s">
        <v>195</v>
      </c>
      <c r="H24" s="42" t="s">
        <v>196</v>
      </c>
      <c r="I24" s="41" t="s">
        <v>197</v>
      </c>
      <c r="J24" s="41" t="s">
        <v>198</v>
      </c>
      <c r="K24" s="42" t="s">
        <v>199</v>
      </c>
      <c r="L24" s="41" t="s">
        <v>200</v>
      </c>
      <c r="M24" s="41" t="s">
        <v>201</v>
      </c>
      <c r="N24" s="43" t="s">
        <v>202</v>
      </c>
      <c r="O24" s="44" t="s">
        <v>203</v>
      </c>
      <c r="P24" s="37" t="s">
        <v>152</v>
      </c>
    </row>
    <row r="25" spans="2:16" x14ac:dyDescent="0.15">
      <c r="B25" s="26" t="s">
        <v>23</v>
      </c>
    </row>
    <row r="28" spans="2:16" ht="14.25" x14ac:dyDescent="0.15">
      <c r="B28" s="83" t="s">
        <v>134</v>
      </c>
      <c r="C28" s="11"/>
      <c r="D28" s="11"/>
      <c r="E28" s="11"/>
    </row>
    <row r="30" spans="2:16" x14ac:dyDescent="0.15">
      <c r="B30" t="s">
        <v>14</v>
      </c>
    </row>
    <row r="31" spans="2:16" ht="54" customHeight="1" thickBot="1" x14ac:dyDescent="0.2">
      <c r="B31" s="25" t="s">
        <v>24</v>
      </c>
      <c r="C31" s="16" t="s">
        <v>0</v>
      </c>
      <c r="D31" s="16" t="s">
        <v>1</v>
      </c>
      <c r="E31" s="16" t="s">
        <v>2</v>
      </c>
      <c r="F31" s="16" t="s">
        <v>3</v>
      </c>
      <c r="G31" s="16" t="s">
        <v>4</v>
      </c>
      <c r="H31" s="12" t="s">
        <v>5</v>
      </c>
      <c r="I31" s="12" t="s">
        <v>6</v>
      </c>
      <c r="J31" s="12" t="s">
        <v>7</v>
      </c>
      <c r="K31" s="12" t="s">
        <v>8</v>
      </c>
      <c r="L31" s="12" t="s">
        <v>9</v>
      </c>
    </row>
    <row r="32" spans="2:16" ht="15" customHeight="1" x14ac:dyDescent="0.15">
      <c r="B32" s="136" t="s">
        <v>161</v>
      </c>
      <c r="C32" s="17">
        <f>329*1</f>
        <v>329</v>
      </c>
      <c r="D32" s="3">
        <f>329*2</f>
        <v>658</v>
      </c>
      <c r="E32" s="3">
        <f>329*3</f>
        <v>987</v>
      </c>
      <c r="F32" s="3">
        <f>329*4</f>
        <v>1316</v>
      </c>
      <c r="G32" s="22">
        <f>329*5</f>
        <v>1645</v>
      </c>
      <c r="H32" s="13"/>
      <c r="I32" s="13"/>
      <c r="J32" s="13"/>
      <c r="K32" s="13"/>
      <c r="L32" s="13"/>
    </row>
    <row r="33" spans="2:12" ht="42.75" customHeight="1" thickBot="1" x14ac:dyDescent="0.2">
      <c r="B33" s="136"/>
      <c r="C33" s="6" t="s">
        <v>156</v>
      </c>
      <c r="D33" s="2" t="s">
        <v>157</v>
      </c>
      <c r="E33" s="2" t="s">
        <v>158</v>
      </c>
      <c r="F33" s="2" t="s">
        <v>159</v>
      </c>
      <c r="G33" s="7" t="s">
        <v>160</v>
      </c>
      <c r="H33" s="14"/>
      <c r="I33" s="15"/>
      <c r="J33" s="15"/>
      <c r="K33" s="15"/>
      <c r="L33" s="13"/>
    </row>
    <row r="34" spans="2:12" ht="15" customHeight="1" x14ac:dyDescent="0.15">
      <c r="B34" s="136" t="s">
        <v>166</v>
      </c>
      <c r="C34" s="5">
        <f>329*1</f>
        <v>329</v>
      </c>
      <c r="D34" s="1">
        <f>329*2</f>
        <v>658</v>
      </c>
      <c r="E34" s="1">
        <f>329*3</f>
        <v>987</v>
      </c>
      <c r="F34" s="1">
        <f>329*4</f>
        <v>1316</v>
      </c>
      <c r="G34" s="3">
        <f>329*5</f>
        <v>1645</v>
      </c>
      <c r="H34" s="3">
        <f>329*6</f>
        <v>1974</v>
      </c>
      <c r="I34" s="8">
        <f>329*7</f>
        <v>2303</v>
      </c>
      <c r="J34" s="4">
        <f>329*8</f>
        <v>2632</v>
      </c>
      <c r="K34" s="56">
        <v>2937</v>
      </c>
      <c r="L34" s="57">
        <v>2937</v>
      </c>
    </row>
    <row r="35" spans="2:12" ht="42.75" customHeight="1" thickBot="1" x14ac:dyDescent="0.2">
      <c r="B35" s="136"/>
      <c r="C35" s="18" t="s">
        <v>156</v>
      </c>
      <c r="D35" s="19" t="s">
        <v>157</v>
      </c>
      <c r="E35" s="19" t="s">
        <v>158</v>
      </c>
      <c r="F35" s="19" t="s">
        <v>159</v>
      </c>
      <c r="G35" s="19" t="s">
        <v>160</v>
      </c>
      <c r="H35" s="19" t="s">
        <v>162</v>
      </c>
      <c r="I35" s="19" t="s">
        <v>163</v>
      </c>
      <c r="J35" s="20" t="s">
        <v>164</v>
      </c>
      <c r="K35" s="58" t="s">
        <v>165</v>
      </c>
      <c r="L35" s="59" t="s">
        <v>165</v>
      </c>
    </row>
    <row r="36" spans="2:12" x14ac:dyDescent="0.15">
      <c r="B36" s="137"/>
      <c r="C36" s="138"/>
      <c r="D36" s="138"/>
      <c r="E36" s="138"/>
      <c r="F36" s="138"/>
      <c r="G36" s="138"/>
      <c r="H36" s="138"/>
      <c r="I36" s="138"/>
      <c r="J36" s="138"/>
      <c r="K36" s="138"/>
      <c r="L36" s="138"/>
    </row>
    <row r="39" spans="2:12" x14ac:dyDescent="0.15">
      <c r="B39" t="s">
        <v>21</v>
      </c>
    </row>
    <row r="40" spans="2:12" ht="54" customHeight="1" thickBot="1" x14ac:dyDescent="0.2">
      <c r="B40" s="25" t="s">
        <v>24</v>
      </c>
      <c r="C40" s="16" t="s">
        <v>0</v>
      </c>
      <c r="D40" s="16" t="s">
        <v>1</v>
      </c>
      <c r="E40" s="16" t="s">
        <v>2</v>
      </c>
      <c r="F40" s="16" t="s">
        <v>3</v>
      </c>
      <c r="G40" s="16" t="s">
        <v>4</v>
      </c>
      <c r="H40" s="12" t="s">
        <v>5</v>
      </c>
      <c r="I40" s="12" t="s">
        <v>6</v>
      </c>
      <c r="J40" s="12" t="s">
        <v>7</v>
      </c>
      <c r="K40" s="12" t="s">
        <v>8</v>
      </c>
      <c r="L40" s="12" t="s">
        <v>9</v>
      </c>
    </row>
    <row r="41" spans="2:12" ht="15" customHeight="1" x14ac:dyDescent="0.15">
      <c r="B41" s="136" t="s">
        <v>176</v>
      </c>
      <c r="C41" s="17">
        <f>235*1</f>
        <v>235</v>
      </c>
      <c r="D41" s="3">
        <f>235*2</f>
        <v>470</v>
      </c>
      <c r="E41" s="3">
        <f>235*3</f>
        <v>705</v>
      </c>
      <c r="F41" s="3">
        <f>235*4</f>
        <v>940</v>
      </c>
      <c r="G41" s="22">
        <f>235*5</f>
        <v>1175</v>
      </c>
      <c r="H41" s="13"/>
      <c r="I41" s="13"/>
      <c r="J41" s="13"/>
      <c r="K41" s="13"/>
      <c r="L41" s="13"/>
    </row>
    <row r="42" spans="2:12" ht="42.75" customHeight="1" thickBot="1" x14ac:dyDescent="0.2">
      <c r="B42" s="136"/>
      <c r="C42" s="6" t="s">
        <v>167</v>
      </c>
      <c r="D42" s="2" t="s">
        <v>168</v>
      </c>
      <c r="E42" s="2" t="s">
        <v>169</v>
      </c>
      <c r="F42" s="2" t="s">
        <v>170</v>
      </c>
      <c r="G42" s="7" t="s">
        <v>171</v>
      </c>
      <c r="H42" s="15"/>
      <c r="I42" s="15"/>
      <c r="J42" s="15"/>
      <c r="K42" s="15"/>
      <c r="L42" s="15"/>
    </row>
    <row r="43" spans="2:12" ht="15" customHeight="1" x14ac:dyDescent="0.15">
      <c r="B43" s="136" t="s">
        <v>177</v>
      </c>
      <c r="C43" s="5">
        <f>235*1</f>
        <v>235</v>
      </c>
      <c r="D43" s="1">
        <f>235*2</f>
        <v>470</v>
      </c>
      <c r="E43" s="1">
        <f>235*3</f>
        <v>705</v>
      </c>
      <c r="F43" s="1">
        <f>235*4</f>
        <v>940</v>
      </c>
      <c r="G43" s="3">
        <f>235*5</f>
        <v>1175</v>
      </c>
      <c r="H43" s="3">
        <f>235*6</f>
        <v>1410</v>
      </c>
      <c r="I43" s="8">
        <f>235*7</f>
        <v>1645</v>
      </c>
      <c r="J43" s="27">
        <f>235*8</f>
        <v>1880</v>
      </c>
      <c r="K43" s="56">
        <v>2185</v>
      </c>
      <c r="L43" s="57">
        <v>2185</v>
      </c>
    </row>
    <row r="44" spans="2:12" ht="42.75" customHeight="1" thickBot="1" x14ac:dyDescent="0.2">
      <c r="B44" s="136"/>
      <c r="C44" s="18" t="s">
        <v>167</v>
      </c>
      <c r="D44" s="19" t="s">
        <v>168</v>
      </c>
      <c r="E44" s="19" t="s">
        <v>169</v>
      </c>
      <c r="F44" s="19" t="s">
        <v>170</v>
      </c>
      <c r="G44" s="19" t="s">
        <v>171</v>
      </c>
      <c r="H44" s="19" t="s">
        <v>172</v>
      </c>
      <c r="I44" s="19" t="s">
        <v>173</v>
      </c>
      <c r="J44" s="28" t="s">
        <v>174</v>
      </c>
      <c r="K44" s="58" t="s">
        <v>175</v>
      </c>
      <c r="L44" s="59" t="s">
        <v>175</v>
      </c>
    </row>
    <row r="45" spans="2:12" x14ac:dyDescent="0.15">
      <c r="B45" s="138"/>
      <c r="C45" s="146"/>
      <c r="D45" s="146"/>
      <c r="E45" s="146"/>
      <c r="F45" s="146"/>
      <c r="G45" s="146"/>
      <c r="H45" s="146"/>
      <c r="I45" s="146"/>
      <c r="J45" s="146"/>
      <c r="K45" s="146"/>
      <c r="L45" s="146"/>
    </row>
    <row r="48" spans="2:12" x14ac:dyDescent="0.15">
      <c r="B48" t="s">
        <v>16</v>
      </c>
    </row>
    <row r="50" spans="2:12" x14ac:dyDescent="0.15">
      <c r="B50" t="s">
        <v>17</v>
      </c>
    </row>
    <row r="51" spans="2:12" ht="54" customHeight="1" thickBot="1" x14ac:dyDescent="0.2">
      <c r="B51" s="25" t="s">
        <v>24</v>
      </c>
      <c r="C51" s="51" t="s">
        <v>0</v>
      </c>
      <c r="D51" s="52" t="s">
        <v>1</v>
      </c>
      <c r="E51" s="52" t="s">
        <v>2</v>
      </c>
      <c r="F51" s="52" t="s">
        <v>3</v>
      </c>
      <c r="G51" s="52" t="s">
        <v>4</v>
      </c>
      <c r="H51" s="12" t="s">
        <v>5</v>
      </c>
      <c r="I51" s="12" t="s">
        <v>6</v>
      </c>
      <c r="J51" s="12" t="s">
        <v>7</v>
      </c>
      <c r="K51" s="12" t="s">
        <v>8</v>
      </c>
      <c r="L51" s="12" t="s">
        <v>9</v>
      </c>
    </row>
    <row r="52" spans="2:12" ht="15" customHeight="1" x14ac:dyDescent="0.15">
      <c r="B52" s="139" t="s">
        <v>34</v>
      </c>
      <c r="C52" s="23">
        <f>230*1</f>
        <v>230</v>
      </c>
      <c r="D52" s="21">
        <f>230*2</f>
        <v>460</v>
      </c>
      <c r="E52" s="21">
        <f>230*3</f>
        <v>690</v>
      </c>
      <c r="F52" s="21">
        <f>230*4</f>
        <v>920</v>
      </c>
      <c r="G52" s="53">
        <f>230*5</f>
        <v>1150</v>
      </c>
      <c r="H52" s="13"/>
      <c r="I52" s="13"/>
      <c r="J52" s="13"/>
      <c r="K52" s="13"/>
      <c r="L52" s="13"/>
    </row>
    <row r="53" spans="2:12" ht="42.75" customHeight="1" thickBot="1" x14ac:dyDescent="0.2">
      <c r="B53" s="139"/>
      <c r="C53" s="24" t="s">
        <v>25</v>
      </c>
      <c r="D53" s="2" t="s">
        <v>26</v>
      </c>
      <c r="E53" s="2" t="s">
        <v>27</v>
      </c>
      <c r="F53" s="2" t="s">
        <v>28</v>
      </c>
      <c r="G53" s="7" t="s">
        <v>29</v>
      </c>
      <c r="H53" s="15"/>
      <c r="I53" s="15"/>
      <c r="J53" s="15"/>
      <c r="K53" s="55"/>
      <c r="L53" s="60"/>
    </row>
    <row r="54" spans="2:12" ht="15" customHeight="1" x14ac:dyDescent="0.15">
      <c r="B54" s="140" t="s">
        <v>190</v>
      </c>
      <c r="C54" s="54">
        <f>230*1</f>
        <v>230</v>
      </c>
      <c r="D54" s="1">
        <f>230*2</f>
        <v>460</v>
      </c>
      <c r="E54" s="1">
        <f>230*3</f>
        <v>690</v>
      </c>
      <c r="F54" s="1">
        <f>230*4</f>
        <v>920</v>
      </c>
      <c r="G54" s="3">
        <f>230*5</f>
        <v>1150</v>
      </c>
      <c r="H54" s="3">
        <f>230*6</f>
        <v>1380</v>
      </c>
      <c r="I54" s="8">
        <f>230*7</f>
        <v>1610</v>
      </c>
      <c r="J54" s="9">
        <f>230*8</f>
        <v>1840</v>
      </c>
      <c r="K54" s="61">
        <v>2056</v>
      </c>
      <c r="L54" s="57">
        <v>2056</v>
      </c>
    </row>
    <row r="55" spans="2:12" ht="42.75" customHeight="1" thickBot="1" x14ac:dyDescent="0.2">
      <c r="B55" s="140"/>
      <c r="C55" s="18" t="s">
        <v>25</v>
      </c>
      <c r="D55" s="19" t="s">
        <v>26</v>
      </c>
      <c r="E55" s="19" t="s">
        <v>27</v>
      </c>
      <c r="F55" s="19" t="s">
        <v>28</v>
      </c>
      <c r="G55" s="19" t="s">
        <v>29</v>
      </c>
      <c r="H55" s="19" t="s">
        <v>30</v>
      </c>
      <c r="I55" s="19" t="s">
        <v>31</v>
      </c>
      <c r="J55" s="20" t="s">
        <v>32</v>
      </c>
      <c r="K55" s="62" t="s">
        <v>178</v>
      </c>
      <c r="L55" s="59" t="s">
        <v>178</v>
      </c>
    </row>
    <row r="56" spans="2:12" x14ac:dyDescent="0.15">
      <c r="B56" s="137"/>
      <c r="C56" s="138"/>
      <c r="D56" s="138"/>
      <c r="E56" s="138"/>
      <c r="F56" s="138"/>
      <c r="G56" s="138"/>
      <c r="H56" s="138"/>
      <c r="I56" s="138"/>
      <c r="J56" s="138"/>
      <c r="K56" s="138"/>
      <c r="L56" s="138"/>
    </row>
    <row r="58" spans="2:12" x14ac:dyDescent="0.15">
      <c r="B58" t="s">
        <v>18</v>
      </c>
    </row>
    <row r="59" spans="2:12" ht="54" customHeight="1" thickBot="1" x14ac:dyDescent="0.2">
      <c r="B59" s="25" t="s">
        <v>24</v>
      </c>
      <c r="C59" s="16" t="s">
        <v>0</v>
      </c>
      <c r="D59" s="16" t="s">
        <v>1</v>
      </c>
      <c r="E59" s="16" t="s">
        <v>2</v>
      </c>
      <c r="F59" s="16" t="s">
        <v>3</v>
      </c>
      <c r="G59" s="16" t="s">
        <v>4</v>
      </c>
      <c r="H59" s="12" t="s">
        <v>5</v>
      </c>
      <c r="I59" s="12" t="s">
        <v>6</v>
      </c>
      <c r="J59" s="12" t="s">
        <v>7</v>
      </c>
      <c r="K59" s="12" t="s">
        <v>8</v>
      </c>
      <c r="L59" s="12" t="s">
        <v>9</v>
      </c>
    </row>
    <row r="60" spans="2:12" ht="15" customHeight="1" x14ac:dyDescent="0.15">
      <c r="B60" s="136" t="s">
        <v>187</v>
      </c>
      <c r="C60" s="17">
        <f>136*1</f>
        <v>136</v>
      </c>
      <c r="D60" s="3">
        <f>136*2</f>
        <v>272</v>
      </c>
      <c r="E60" s="3">
        <f>136*3</f>
        <v>408</v>
      </c>
      <c r="F60" s="3">
        <f>136*4</f>
        <v>544</v>
      </c>
      <c r="G60" s="22">
        <f>136*5</f>
        <v>680</v>
      </c>
      <c r="H60" s="13"/>
      <c r="I60" s="13"/>
      <c r="J60" s="13"/>
      <c r="K60" s="13"/>
      <c r="L60" s="13"/>
    </row>
    <row r="61" spans="2:12" ht="42.75" customHeight="1" thickBot="1" x14ac:dyDescent="0.2">
      <c r="B61" s="136"/>
      <c r="C61" s="6" t="s">
        <v>179</v>
      </c>
      <c r="D61" s="2" t="s">
        <v>180</v>
      </c>
      <c r="E61" s="2" t="s">
        <v>181</v>
      </c>
      <c r="F61" s="2" t="s">
        <v>182</v>
      </c>
      <c r="G61" s="7" t="s">
        <v>183</v>
      </c>
      <c r="H61" s="15"/>
      <c r="I61" s="15"/>
      <c r="J61" s="15"/>
      <c r="K61" s="15"/>
      <c r="L61" s="15"/>
    </row>
    <row r="62" spans="2:12" ht="15" customHeight="1" x14ac:dyDescent="0.15">
      <c r="B62" s="136" t="s">
        <v>189</v>
      </c>
      <c r="C62" s="5">
        <f>136*1</f>
        <v>136</v>
      </c>
      <c r="D62" s="1">
        <f>136*2</f>
        <v>272</v>
      </c>
      <c r="E62" s="1">
        <f>136*3</f>
        <v>408</v>
      </c>
      <c r="F62" s="1">
        <f>136*4</f>
        <v>544</v>
      </c>
      <c r="G62" s="3">
        <f>136*5</f>
        <v>680</v>
      </c>
      <c r="H62" s="3">
        <f>136*6</f>
        <v>816</v>
      </c>
      <c r="I62" s="8">
        <f>136*7</f>
        <v>952</v>
      </c>
      <c r="J62" s="27">
        <f>136*8</f>
        <v>1088</v>
      </c>
      <c r="K62" s="56">
        <v>1304</v>
      </c>
      <c r="L62" s="57">
        <v>1304</v>
      </c>
    </row>
    <row r="63" spans="2:12" ht="42.75" customHeight="1" thickBot="1" x14ac:dyDescent="0.2">
      <c r="B63" s="136"/>
      <c r="C63" s="18" t="s">
        <v>179</v>
      </c>
      <c r="D63" s="19" t="s">
        <v>180</v>
      </c>
      <c r="E63" s="19" t="s">
        <v>181</v>
      </c>
      <c r="F63" s="19" t="s">
        <v>182</v>
      </c>
      <c r="G63" s="19" t="s">
        <v>183</v>
      </c>
      <c r="H63" s="19" t="s">
        <v>184</v>
      </c>
      <c r="I63" s="19" t="s">
        <v>185</v>
      </c>
      <c r="J63" s="28" t="s">
        <v>186</v>
      </c>
      <c r="K63" s="58" t="s">
        <v>188</v>
      </c>
      <c r="L63" s="59" t="s">
        <v>188</v>
      </c>
    </row>
    <row r="64" spans="2:12" x14ac:dyDescent="0.15">
      <c r="B64" s="137"/>
      <c r="C64" s="138"/>
      <c r="D64" s="138"/>
      <c r="E64" s="138"/>
      <c r="F64" s="138"/>
      <c r="G64" s="138"/>
      <c r="H64" s="138"/>
      <c r="I64" s="138"/>
      <c r="J64" s="138"/>
      <c r="K64" s="138"/>
      <c r="L64" s="138"/>
    </row>
    <row r="67" spans="2:12" x14ac:dyDescent="0.15">
      <c r="B67" t="s">
        <v>20</v>
      </c>
    </row>
    <row r="69" spans="2:12" x14ac:dyDescent="0.15">
      <c r="B69" t="s">
        <v>19</v>
      </c>
      <c r="C69" s="11"/>
      <c r="D69" s="11"/>
    </row>
    <row r="70" spans="2:12" ht="54" customHeight="1" thickBot="1" x14ac:dyDescent="0.2">
      <c r="B70" s="25" t="s">
        <v>24</v>
      </c>
      <c r="C70" s="51" t="s">
        <v>0</v>
      </c>
      <c r="D70" s="52" t="s">
        <v>1</v>
      </c>
      <c r="E70" s="52" t="s">
        <v>2</v>
      </c>
      <c r="F70" s="52" t="s">
        <v>3</v>
      </c>
      <c r="G70" s="52" t="s">
        <v>4</v>
      </c>
      <c r="H70" s="12" t="s">
        <v>5</v>
      </c>
      <c r="I70" s="12" t="s">
        <v>6</v>
      </c>
      <c r="J70" s="12" t="s">
        <v>7</v>
      </c>
      <c r="K70" s="12" t="s">
        <v>8</v>
      </c>
      <c r="L70" s="12" t="s">
        <v>9</v>
      </c>
    </row>
    <row r="71" spans="2:12" ht="15" customHeight="1" x14ac:dyDescent="0.15">
      <c r="B71" s="139" t="s">
        <v>34</v>
      </c>
      <c r="C71" s="23">
        <f>230*1</f>
        <v>230</v>
      </c>
      <c r="D71" s="21">
        <f>230*2</f>
        <v>460</v>
      </c>
      <c r="E71" s="21">
        <f>230*3</f>
        <v>690</v>
      </c>
      <c r="F71" s="21">
        <f>230*4</f>
        <v>920</v>
      </c>
      <c r="G71" s="53">
        <f>230*5</f>
        <v>1150</v>
      </c>
      <c r="H71" s="13"/>
      <c r="I71" s="13"/>
      <c r="J71" s="13"/>
      <c r="K71" s="13"/>
      <c r="L71" s="13"/>
    </row>
    <row r="72" spans="2:12" ht="42.75" customHeight="1" thickBot="1" x14ac:dyDescent="0.2">
      <c r="B72" s="139"/>
      <c r="C72" s="24" t="s">
        <v>25</v>
      </c>
      <c r="D72" s="2" t="s">
        <v>26</v>
      </c>
      <c r="E72" s="2" t="s">
        <v>27</v>
      </c>
      <c r="F72" s="2" t="s">
        <v>28</v>
      </c>
      <c r="G72" s="7" t="s">
        <v>29</v>
      </c>
      <c r="H72" s="15"/>
      <c r="I72" s="15"/>
      <c r="J72" s="15"/>
      <c r="K72" s="55"/>
      <c r="L72" s="13"/>
    </row>
    <row r="73" spans="2:12" ht="15" customHeight="1" x14ac:dyDescent="0.15">
      <c r="B73" s="140" t="s">
        <v>190</v>
      </c>
      <c r="C73" s="54">
        <f>230*1</f>
        <v>230</v>
      </c>
      <c r="D73" s="1">
        <f>230*2</f>
        <v>460</v>
      </c>
      <c r="E73" s="1">
        <f>230*3</f>
        <v>690</v>
      </c>
      <c r="F73" s="1">
        <f>230*4</f>
        <v>920</v>
      </c>
      <c r="G73" s="3">
        <f>230*5</f>
        <v>1150</v>
      </c>
      <c r="H73" s="3">
        <f>230*6</f>
        <v>1380</v>
      </c>
      <c r="I73" s="8">
        <f>230*7</f>
        <v>1610</v>
      </c>
      <c r="J73" s="9">
        <f>230*8</f>
        <v>1840</v>
      </c>
      <c r="K73" s="56">
        <v>2056</v>
      </c>
      <c r="L73" s="57">
        <v>2056</v>
      </c>
    </row>
    <row r="74" spans="2:12" ht="42.75" customHeight="1" thickBot="1" x14ac:dyDescent="0.2">
      <c r="B74" s="140"/>
      <c r="C74" s="18" t="s">
        <v>25</v>
      </c>
      <c r="D74" s="19" t="s">
        <v>26</v>
      </c>
      <c r="E74" s="19" t="s">
        <v>27</v>
      </c>
      <c r="F74" s="19" t="s">
        <v>28</v>
      </c>
      <c r="G74" s="19" t="s">
        <v>29</v>
      </c>
      <c r="H74" s="19" t="s">
        <v>30</v>
      </c>
      <c r="I74" s="19" t="s">
        <v>31</v>
      </c>
      <c r="J74" s="20" t="s">
        <v>32</v>
      </c>
      <c r="K74" s="58" t="s">
        <v>178</v>
      </c>
      <c r="L74" s="59" t="s">
        <v>178</v>
      </c>
    </row>
    <row r="75" spans="2:12" x14ac:dyDescent="0.15">
      <c r="B75" s="137"/>
      <c r="C75" s="138"/>
      <c r="D75" s="138"/>
      <c r="E75" s="138"/>
      <c r="F75" s="138"/>
      <c r="G75" s="138"/>
      <c r="H75" s="138"/>
      <c r="I75" s="138"/>
      <c r="J75" s="138"/>
      <c r="K75" s="138"/>
      <c r="L75" s="138"/>
    </row>
    <row r="77" spans="2:12" x14ac:dyDescent="0.15">
      <c r="B77" t="s">
        <v>22</v>
      </c>
      <c r="C77" s="11"/>
      <c r="D77" s="11"/>
    </row>
    <row r="78" spans="2:12" ht="54" customHeight="1" thickBot="1" x14ac:dyDescent="0.2">
      <c r="B78" s="25" t="s">
        <v>24</v>
      </c>
      <c r="C78" s="16" t="s">
        <v>0</v>
      </c>
      <c r="D78" s="16" t="s">
        <v>1</v>
      </c>
      <c r="E78" s="16" t="s">
        <v>2</v>
      </c>
      <c r="F78" s="16" t="s">
        <v>3</v>
      </c>
      <c r="G78" s="16" t="s">
        <v>4</v>
      </c>
      <c r="H78" s="12" t="s">
        <v>5</v>
      </c>
      <c r="I78" s="12" t="s">
        <v>6</v>
      </c>
      <c r="J78" s="12" t="s">
        <v>7</v>
      </c>
      <c r="K78" s="12" t="s">
        <v>8</v>
      </c>
      <c r="L78" s="12" t="s">
        <v>9</v>
      </c>
    </row>
    <row r="79" spans="2:12" ht="15" customHeight="1" x14ac:dyDescent="0.15">
      <c r="B79" s="136" t="s">
        <v>187</v>
      </c>
      <c r="C79" s="17">
        <f>136*1</f>
        <v>136</v>
      </c>
      <c r="D79" s="3">
        <f>136*2</f>
        <v>272</v>
      </c>
      <c r="E79" s="3">
        <f>136*3</f>
        <v>408</v>
      </c>
      <c r="F79" s="3">
        <f>136*4</f>
        <v>544</v>
      </c>
      <c r="G79" s="22">
        <f>136*5</f>
        <v>680</v>
      </c>
      <c r="H79" s="13"/>
      <c r="I79" s="13"/>
      <c r="J79" s="13"/>
      <c r="K79" s="13"/>
      <c r="L79" s="13"/>
    </row>
    <row r="80" spans="2:12" ht="42.75" customHeight="1" thickBot="1" x14ac:dyDescent="0.2">
      <c r="B80" s="136"/>
      <c r="C80" s="6" t="s">
        <v>179</v>
      </c>
      <c r="D80" s="2" t="s">
        <v>180</v>
      </c>
      <c r="E80" s="2" t="s">
        <v>181</v>
      </c>
      <c r="F80" s="2" t="s">
        <v>182</v>
      </c>
      <c r="G80" s="7" t="s">
        <v>183</v>
      </c>
      <c r="H80" s="15"/>
      <c r="I80" s="15"/>
      <c r="J80" s="15"/>
      <c r="K80" s="15"/>
      <c r="L80" s="15"/>
    </row>
    <row r="81" spans="2:12" ht="15" customHeight="1" x14ac:dyDescent="0.15">
      <c r="B81" s="136" t="s">
        <v>189</v>
      </c>
      <c r="C81" s="5">
        <f>136*1</f>
        <v>136</v>
      </c>
      <c r="D81" s="1">
        <f>136*2</f>
        <v>272</v>
      </c>
      <c r="E81" s="1">
        <f>136*3</f>
        <v>408</v>
      </c>
      <c r="F81" s="1">
        <f>136*4</f>
        <v>544</v>
      </c>
      <c r="G81" s="3">
        <f>136*5</f>
        <v>680</v>
      </c>
      <c r="H81" s="3">
        <f>136*6</f>
        <v>816</v>
      </c>
      <c r="I81" s="8">
        <f>136*7</f>
        <v>952</v>
      </c>
      <c r="J81" s="27">
        <f>136*8</f>
        <v>1088</v>
      </c>
      <c r="K81" s="56">
        <v>1304</v>
      </c>
      <c r="L81" s="57">
        <v>1304</v>
      </c>
    </row>
    <row r="82" spans="2:12" ht="42.75" customHeight="1" thickBot="1" x14ac:dyDescent="0.2">
      <c r="B82" s="136"/>
      <c r="C82" s="18" t="s">
        <v>179</v>
      </c>
      <c r="D82" s="19" t="s">
        <v>180</v>
      </c>
      <c r="E82" s="19" t="s">
        <v>181</v>
      </c>
      <c r="F82" s="19" t="s">
        <v>182</v>
      </c>
      <c r="G82" s="19" t="s">
        <v>183</v>
      </c>
      <c r="H82" s="19" t="s">
        <v>184</v>
      </c>
      <c r="I82" s="19" t="s">
        <v>185</v>
      </c>
      <c r="J82" s="28" t="s">
        <v>186</v>
      </c>
      <c r="K82" s="58" t="s">
        <v>188</v>
      </c>
      <c r="L82" s="59" t="s">
        <v>188</v>
      </c>
    </row>
    <row r="83" spans="2:12" ht="16.5" customHeight="1" x14ac:dyDescent="0.15">
      <c r="B83" s="141"/>
      <c r="C83" s="142"/>
      <c r="D83" s="142"/>
      <c r="E83" s="142"/>
      <c r="F83" s="142"/>
      <c r="G83" s="142"/>
      <c r="H83" s="142"/>
      <c r="I83" s="142"/>
      <c r="J83" s="142"/>
      <c r="K83" s="142"/>
      <c r="L83" s="142"/>
    </row>
  </sheetData>
  <mergeCells count="24">
    <mergeCell ref="B54:B55"/>
    <mergeCell ref="B79:B80"/>
    <mergeCell ref="B83:L83"/>
    <mergeCell ref="B52:B53"/>
    <mergeCell ref="B8:B9"/>
    <mergeCell ref="B10:B11"/>
    <mergeCell ref="B12:B13"/>
    <mergeCell ref="B19:B20"/>
    <mergeCell ref="B21:B22"/>
    <mergeCell ref="B23:B24"/>
    <mergeCell ref="B32:B33"/>
    <mergeCell ref="B34:B35"/>
    <mergeCell ref="B41:B42"/>
    <mergeCell ref="B43:B44"/>
    <mergeCell ref="B36:L36"/>
    <mergeCell ref="B45:L45"/>
    <mergeCell ref="B81:B82"/>
    <mergeCell ref="B56:L56"/>
    <mergeCell ref="B64:L64"/>
    <mergeCell ref="B75:L75"/>
    <mergeCell ref="B60:B61"/>
    <mergeCell ref="B62:B63"/>
    <mergeCell ref="B71:B72"/>
    <mergeCell ref="B73:B74"/>
  </mergeCells>
  <phoneticPr fontId="1"/>
  <pageMargins left="0.7" right="0.7" top="0.75" bottom="0.75" header="0.3" footer="0.3"/>
  <pageSetup paperSize="9" scale="82" orientation="landscape" r:id="rId1"/>
  <rowBreaks count="3" manualBreakCount="3">
    <brk id="26" max="17" man="1"/>
    <brk id="46" max="16383" man="1"/>
    <brk id="65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回数</vt:lpstr>
      <vt:lpstr>通所介護相当サービス</vt:lpstr>
      <vt:lpstr>通所介護相当サービス(短時間）</vt:lpstr>
      <vt:lpstr>生活援助型訪問サービス、ミニデイ型通所サービス</vt:lpstr>
      <vt:lpstr>'生活援助型訪問サービス、ミニデイ型通所サービス'!Print_Area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2022-10-13T00:30:17Z</dcterms:modified>
</cp:coreProperties>
</file>